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صندوق\Sepanta\گزارشات قانونی و دوره ای\صورت وضعیت پرتفوی\"/>
    </mc:Choice>
  </mc:AlternateContent>
  <xr:revisionPtr revIDLastSave="0" documentId="13_ncr:1_{06202E56-AA76-4BFC-9C12-4B0C4F499C67}" xr6:coauthVersionLast="47" xr6:coauthVersionMax="47" xr10:uidLastSave="{00000000-0000-0000-0000-000000000000}"/>
  <bookViews>
    <workbookView xWindow="-120" yWindow="-120" windowWidth="29040" windowHeight="15720" tabRatio="799" firstSheet="5" activeTab="9" xr2:uid="{00000000-000D-0000-FFFF-FFFF00000000}"/>
  </bookViews>
  <sheets>
    <sheet name="جلد" sheetId="22" r:id="rId1"/>
    <sheet name="سهام" sheetId="2" r:id="rId2"/>
    <sheet name="صندوق سرمایه گذاری" sheetId="4" r:id="rId3"/>
    <sheet name="سپرده بانکی" sheetId="7" r:id="rId4"/>
    <sheet name="سود سپرده بانکی" sheetId="18" r:id="rId5"/>
    <sheet name="درآمد ناشی از فروش" sheetId="19" r:id="rId6"/>
    <sheet name="درآمد ناشی از تغییر قیمت اوراق" sheetId="21" r:id="rId7"/>
    <sheet name="درآمدها" sheetId="8" r:id="rId8"/>
    <sheet name="درآمد سرمایه گذاری در سهام" sheetId="9" r:id="rId9"/>
    <sheet name="درآمد سرمایه گذاری در صندوق" sheetId="10" r:id="rId10"/>
    <sheet name="درآمد سپرده بانکی" sheetId="13" r:id="rId11"/>
  </sheets>
  <definedNames>
    <definedName name="_xlnm.Print_Area" localSheetId="0">جلد!$A$1:$C$25</definedName>
    <definedName name="_xlnm.Print_Area" localSheetId="10">'درآمد سپرده بانکی'!$A$1:$L$13</definedName>
    <definedName name="_xlnm.Print_Area" localSheetId="8">'درآمد سرمایه گذاری در سهام'!$A$1:$S$10</definedName>
    <definedName name="_xlnm.Print_Area" localSheetId="9">'درآمد سرمایه گذاری در صندوق'!$A$1:$Q$15</definedName>
    <definedName name="_xlnm.Print_Area" localSheetId="6">'درآمد ناشی از تغییر قیمت اوراق'!$A$1:$S$14</definedName>
    <definedName name="_xlnm.Print_Area" localSheetId="5">'درآمد ناشی از فروش'!$A$1:$R$13</definedName>
    <definedName name="_xlnm.Print_Area" localSheetId="7">درآمدها!$A$1:$K$11</definedName>
    <definedName name="_xlnm.Print_Area" localSheetId="3">'سپرده بانکی'!$A$1:$S$16</definedName>
    <definedName name="_xlnm.Print_Area" localSheetId="1">سهام!$A$1:$AB$12</definedName>
    <definedName name="_xlnm.Print_Area" localSheetId="4">'سود سپرده بانکی'!$A$1:$R$14</definedName>
    <definedName name="_xlnm.Print_Area" localSheetId="2">'صندوق سرمایه گذاری'!$A$1:$AB$15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2" i="19" l="1"/>
  <c r="M11" i="19"/>
  <c r="Q11" i="19"/>
  <c r="Q10" i="19"/>
  <c r="Q9" i="19"/>
  <c r="Q8" i="19"/>
  <c r="R10" i="9" l="1"/>
  <c r="P15" i="10"/>
  <c r="Q9" i="10"/>
  <c r="H15" i="10"/>
  <c r="H10" i="10"/>
  <c r="H11" i="10"/>
  <c r="H12" i="10"/>
  <c r="H13" i="10"/>
  <c r="H14" i="10"/>
  <c r="H9" i="10"/>
  <c r="J10" i="9"/>
  <c r="J9" i="9"/>
  <c r="J11" i="8"/>
  <c r="H11" i="8"/>
  <c r="H9" i="8"/>
  <c r="H10" i="8"/>
  <c r="H8" i="8"/>
  <c r="G15" i="10"/>
  <c r="G10" i="10"/>
  <c r="G11" i="10"/>
  <c r="G12" i="10"/>
  <c r="G13" i="10"/>
  <c r="G14" i="10"/>
  <c r="G9" i="10"/>
  <c r="N11" i="10"/>
  <c r="N12" i="10"/>
  <c r="N13" i="10"/>
  <c r="L14" i="10"/>
  <c r="N14" i="10" s="1"/>
  <c r="L13" i="10"/>
  <c r="L12" i="10"/>
  <c r="L10" i="10"/>
  <c r="N10" i="10" s="1"/>
  <c r="L9" i="10"/>
  <c r="N9" i="10" s="1"/>
  <c r="E15" i="10"/>
  <c r="E14" i="10"/>
  <c r="E13" i="10"/>
  <c r="E12" i="10"/>
  <c r="E10" i="10"/>
  <c r="C15" i="10"/>
  <c r="C14" i="10"/>
  <c r="C13" i="10"/>
  <c r="C12" i="10"/>
  <c r="C11" i="10"/>
  <c r="C10" i="10"/>
  <c r="Q14" i="21"/>
  <c r="J15" i="10"/>
  <c r="J14" i="10" a="1"/>
  <c r="J14" i="10" s="1"/>
  <c r="J13" i="10" a="1"/>
  <c r="J13" i="10" s="1"/>
  <c r="J12" i="10" a="1"/>
  <c r="J12" i="10" s="1"/>
  <c r="J11" i="10" a="1"/>
  <c r="J11" i="10" s="1"/>
  <c r="J10" i="10" a="1"/>
  <c r="J10" i="10" s="1"/>
  <c r="O13" i="19"/>
  <c r="Q13" i="19"/>
  <c r="M13" i="19"/>
  <c r="K13" i="19"/>
  <c r="G13" i="19"/>
  <c r="I13" i="19"/>
  <c r="C13" i="19"/>
  <c r="E13" i="19"/>
  <c r="P9" i="9"/>
  <c r="P10" i="9" s="1"/>
  <c r="F10" i="8"/>
  <c r="D9" i="9"/>
  <c r="D10" i="9" s="1"/>
  <c r="N10" i="9"/>
  <c r="F10" i="9"/>
  <c r="L9" i="9" a="1"/>
  <c r="L9" i="9" s="1"/>
  <c r="L10" i="9" s="1"/>
  <c r="E13" i="13"/>
  <c r="I13" i="13"/>
  <c r="N15" i="10" l="1"/>
  <c r="L15" i="10"/>
  <c r="F9" i="8"/>
  <c r="F11" i="8" s="1"/>
  <c r="H9" i="9"/>
  <c r="H10" i="9" s="1"/>
  <c r="F8" i="8" s="1"/>
  <c r="I14" i="21" l="1"/>
  <c r="G14" i="21"/>
  <c r="O14" i="21"/>
  <c r="M14" i="21" l="1"/>
  <c r="K14" i="21"/>
  <c r="E14" i="21"/>
  <c r="C14" i="21"/>
  <c r="Q14" i="18" l="1"/>
  <c r="M14" i="18"/>
  <c r="G14" i="18"/>
  <c r="O14" i="18"/>
  <c r="K14" i="18"/>
  <c r="I14" i="18"/>
  <c r="J15" i="7"/>
  <c r="R15" i="7" l="1"/>
  <c r="N15" i="7"/>
  <c r="L15" i="7"/>
  <c r="P15" i="7"/>
  <c r="AA15" i="4" l="1"/>
  <c r="Y15" i="4"/>
  <c r="W15" i="4"/>
  <c r="S15" i="4"/>
  <c r="Q15" i="4"/>
  <c r="O15" i="4"/>
  <c r="M15" i="4"/>
  <c r="K15" i="4"/>
  <c r="I15" i="4"/>
  <c r="G15" i="4"/>
  <c r="D15" i="4"/>
  <c r="AA12" i="2"/>
  <c r="Y12" i="2"/>
  <c r="W12" i="2"/>
  <c r="S12" i="2"/>
  <c r="I12" i="2"/>
  <c r="G12" i="2"/>
  <c r="E12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<sst xmlns="http://schemas.openxmlformats.org/spreadsheetml/2006/main" count="265" uniqueCount="111">
  <si>
    <t>صندوق اختصاصی بازارگردانی سپنتا</t>
  </si>
  <si>
    <t>صورت وضعیت پرتفوی</t>
  </si>
  <si>
    <t>برای ماه منتهی به 1403/09/30</t>
  </si>
  <si>
    <t>1403/08/30</t>
  </si>
  <si>
    <t>تغییرات طی دوره</t>
  </si>
  <si>
    <t>1403/09/30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</si>
  <si>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</si>
  <si>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</si>
  <si>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</si>
  <si>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</si>
  <si>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</si>
  <si>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</si>
  <si>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</si>
  <si>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</si>
  <si>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</si>
  <si>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بیمه زندگی خاورمیانه</t>
  </si>
  <si>
    <t>جمع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</si>
  <si>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</si>
  <si>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</si>
  <si>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</si>
  <si>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</si>
  <si>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</si>
  <si>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س.درآمد ثابت سام-د</t>
  </si>
  <si>
    <t>صندوق س.بخشی صنایع سورنا-ب</t>
  </si>
  <si>
    <t>ص.س.درآمد ثابت اکسیژن-د</t>
  </si>
  <si>
    <t>صندوق س. سهامی اکسیژن-س</t>
  </si>
  <si>
    <t>ص.س.درآمد ثابت کیمیا-د</t>
  </si>
  <si>
    <t>سپرده های بانکی</t>
  </si>
  <si>
    <t>مبلغ</t>
  </si>
  <si>
    <t>افزایش</t>
  </si>
  <si>
    <t>کاهش</t>
  </si>
  <si>
    <t>سپرده کوتاه مدت بانک گردشگری آپادانا 120.9967.1600503.1</t>
  </si>
  <si>
    <t>سپرده کوتاه مدت بانک خاورمیانه نیایش 101310810707075930</t>
  </si>
  <si>
    <t>سپرده کوتاه مدت بانک خاورمیانه نیایش 101310810707076011</t>
  </si>
  <si>
    <t>سپرده کوتاه مدت بانک خاورمیانه نیایش 101310810707076051</t>
  </si>
  <si>
    <t>سپرده کوتاه مدت بانک خاورمیانه نیایش 101310810707076165</t>
  </si>
  <si>
    <t>صورت وضعیت درآمدها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</si>
  <si>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</si>
  <si>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</si>
  <si>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</si>
  <si>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</si>
  <si>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</si>
  <si>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درآمد حاصل از سرمایه گذاری در واحدهای صندوق های سرمایه گذاری</t>
  </si>
  <si>
    <t>3-2</t>
  </si>
  <si>
    <t>درآمد حاصل از سرمایه گذاری در سپرده بانکی و گواهی سپرده</t>
  </si>
  <si>
    <t>سهام</t>
  </si>
  <si>
    <t>درآمد تغییر ارزش</t>
  </si>
  <si>
    <t>درآمد فروش</t>
  </si>
  <si>
    <t>صندوق س سپر سرمایه بیدار- ثابت</t>
  </si>
  <si>
    <t>نام سپرده بانکی</t>
  </si>
  <si>
    <t>سود سپرده بانکی و گواهی سپرده</t>
  </si>
  <si>
    <t>درصد سود به میانگین سپرده</t>
  </si>
  <si>
    <t>هزینه تنزیل</t>
  </si>
  <si>
    <t>درآمد سود</t>
  </si>
  <si>
    <t>خالص درآمد</t>
  </si>
  <si>
    <t>خالص بهای فروش</t>
  </si>
  <si>
    <t>ارزش دفتری</t>
  </si>
  <si>
    <t>سود و زیان ناشی از فروش</t>
  </si>
  <si>
    <t>سود و زیان ناشی از تغییر قیمت</t>
  </si>
  <si>
    <t>1- سرمایه گذاری ها</t>
  </si>
  <si>
    <t>1-1سرمایه‌گذاری در سهام و حق تقدم سهام</t>
  </si>
  <si>
    <t>1-2-سرمایه‌گذاری در واحدهای صندوق های سرمایه گذاری</t>
  </si>
  <si>
    <t>1-3-سرمایه گذاری در سپرده بانکی</t>
  </si>
  <si>
    <t>مشخصات حساب بانکی</t>
  </si>
  <si>
    <t>شماره حساب</t>
  </si>
  <si>
    <t>نوع سپرده</t>
  </si>
  <si>
    <t>تاریخ افتتاح حساب</t>
  </si>
  <si>
    <t>نرخ سود</t>
  </si>
  <si>
    <t xml:space="preserve">سپرده بانکی نزد بانک گردشگری  </t>
  </si>
  <si>
    <t xml:space="preserve"> 120.9967.1600503.1</t>
  </si>
  <si>
    <t>کوتاه مدت</t>
  </si>
  <si>
    <t>1402/10/11</t>
  </si>
  <si>
    <t>سپرده بانکی نزد بانک خاورمیانه</t>
  </si>
  <si>
    <t xml:space="preserve"> 10-1310810707075930</t>
  </si>
  <si>
    <t>1403/02/24</t>
  </si>
  <si>
    <t xml:space="preserve"> 10-1310810707076011</t>
  </si>
  <si>
    <t>1403/03/12</t>
  </si>
  <si>
    <t xml:space="preserve"> 10-1310810707076051</t>
  </si>
  <si>
    <t>1403/04/11</t>
  </si>
  <si>
    <t xml:space="preserve"> 10-1310810707076165</t>
  </si>
  <si>
    <t>1403/05/20</t>
  </si>
  <si>
    <t>سپرده بانکی نزد بانک شهر</t>
  </si>
  <si>
    <t>7001004371668</t>
  </si>
  <si>
    <t>1403/07/30</t>
  </si>
  <si>
    <t>2-1-سود اوراق بهادار با درآمد ثابت و سپرده بانکی</t>
  </si>
  <si>
    <t>تاریخ دریافت سود</t>
  </si>
  <si>
    <t>تاریخ سررسید</t>
  </si>
  <si>
    <t>نرخ سود علی الحساب</t>
  </si>
  <si>
    <t>ندارد</t>
  </si>
  <si>
    <t>1403/08/28</t>
  </si>
  <si>
    <t>از ابتدای سال مالی تا پایان آذر ماه</t>
  </si>
  <si>
    <t>طی آذر ماه</t>
  </si>
  <si>
    <t>2-2-سود(زیان) حاصل از فروش اوراق بهادار</t>
  </si>
  <si>
    <t>2-3-درآمد ناشی از تغییر قیمت اوراق بهادار</t>
  </si>
  <si>
    <t>3-3-درآمد حاصل از سرمایه­گذاری در سپرده بانکی و گواهی سپرده</t>
  </si>
  <si>
    <t>......</t>
  </si>
  <si>
    <t>طی  آذر ماه</t>
  </si>
  <si>
    <t xml:space="preserve">نام سپرده </t>
  </si>
  <si>
    <t>3-درآمد حاصل از سرمایه گذاری ها</t>
  </si>
  <si>
    <t>صندوق سپر سرمایه بیدار</t>
  </si>
  <si>
    <t>صندوق سهامی اکسیژن</t>
  </si>
  <si>
    <t>صندوق با درآمد ثابت اکسیژن</t>
  </si>
  <si>
    <t>صندوق با درآمد ثابت کیمیا</t>
  </si>
  <si>
    <t>صندوق با درآمد ثابت سام</t>
  </si>
  <si>
    <t>صندوق بخشی صنایع سورنا</t>
  </si>
  <si>
    <t>3-2-درآمد حاصل از سرمایه­گذاری در واحدهای صندوق سرمایه گذاری</t>
  </si>
  <si>
    <t>یادداشت 2-2</t>
  </si>
  <si>
    <t>یادداشت 2-3</t>
  </si>
  <si>
    <t>3-1-درآمد حاصل از سرمایه­گذاری در سهام و حق تقدم سهام:</t>
  </si>
  <si>
    <t>3-1</t>
  </si>
  <si>
    <t>3-3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</si>
</sst>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%"/>
  </numFmts>
  <fonts count="13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0"/>
      <color rgb="FF000000"/>
      <name val="B Nazanin"/>
      <charset val="178"/>
    </font>
    <font>
      <b/>
      <sz val="14"/>
      <color rgb="FF0070C0"/>
      <name val="B Nazanin"/>
      <charset val="178"/>
    </font>
    <font>
      <sz val="11"/>
      <color rgb="FF262626"/>
      <name val="IRANSans"/>
    </font>
    <font>
      <sz val="10"/>
      <color rgb="FF000000"/>
      <name val="Arial"/>
      <family val="2"/>
    </font>
    <font>
      <sz val="11"/>
      <color theme="1"/>
      <name val="B Nazanin"/>
      <charset val="178"/>
    </font>
    <font>
      <b/>
      <sz val="11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 style="double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114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right" vertical="top"/>
    </xf>
    <xf numFmtId="0" fontId="4" fillId="0" borderId="6" xfId="0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right" vertical="top"/>
    </xf>
    <xf numFmtId="0" fontId="5" fillId="0" borderId="2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5" xfId="0" applyFont="1" applyBorder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0" fontId="4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2" xfId="0" applyFont="1" applyBorder="1" applyAlignment="1">
      <alignment horizontal="left"/>
    </xf>
    <xf numFmtId="3" fontId="5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left" readingOrder="1"/>
    </xf>
    <xf numFmtId="0" fontId="8" fillId="0" borderId="0" xfId="0" applyFont="1" applyAlignment="1">
      <alignment horizontal="right" vertical="center" readingOrder="2"/>
    </xf>
    <xf numFmtId="16" fontId="8" fillId="0" borderId="0" xfId="0" applyNumberFormat="1" applyFont="1" applyAlignment="1">
      <alignment horizontal="right" vertical="center" readingOrder="2"/>
    </xf>
    <xf numFmtId="0" fontId="3" fillId="0" borderId="0" xfId="0" applyFont="1" applyAlignment="1">
      <alignment horizontal="right" vertical="center" readingOrder="2"/>
    </xf>
    <xf numFmtId="3" fontId="0" fillId="0" borderId="0" xfId="0" applyNumberFormat="1" applyAlignment="1">
      <alignment horizontal="left"/>
    </xf>
    <xf numFmtId="3" fontId="9" fillId="0" borderId="0" xfId="0" applyNumberFormat="1" applyFont="1" applyAlignment="1">
      <alignment horizontal="right" vertical="center" wrapText="1"/>
    </xf>
    <xf numFmtId="43" fontId="0" fillId="0" borderId="0" xfId="1" applyFont="1" applyAlignment="1">
      <alignment horizontal="left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3" fontId="9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1" fillId="0" borderId="0" xfId="0" applyFont="1"/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3" fontId="5" fillId="0" borderId="8" xfId="0" applyNumberFormat="1" applyFont="1" applyBorder="1" applyAlignment="1">
      <alignment horizontal="right" vertical="top"/>
    </xf>
    <xf numFmtId="4" fontId="5" fillId="0" borderId="9" xfId="0" applyNumberFormat="1" applyFont="1" applyBorder="1" applyAlignment="1">
      <alignment horizontal="center" vertical="center"/>
    </xf>
    <xf numFmtId="4" fontId="5" fillId="0" borderId="7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vertical="top"/>
    </xf>
    <xf numFmtId="0" fontId="4" fillId="0" borderId="6" xfId="0" applyFont="1" applyBorder="1" applyAlignment="1">
      <alignment vertical="center"/>
    </xf>
    <xf numFmtId="0" fontId="5" fillId="0" borderId="2" xfId="0" applyFont="1" applyBorder="1" applyAlignment="1">
      <alignment vertical="top"/>
    </xf>
    <xf numFmtId="0" fontId="5" fillId="0" borderId="0" xfId="0" applyFont="1" applyAlignment="1">
      <alignment vertical="top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3" fontId="5" fillId="0" borderId="9" xfId="0" applyNumberFormat="1" applyFont="1" applyBorder="1" applyAlignment="1">
      <alignment horizontal="right" vertical="top"/>
    </xf>
    <xf numFmtId="0" fontId="4" fillId="0" borderId="2" xfId="0" applyFont="1" applyBorder="1" applyAlignment="1">
      <alignment vertical="center"/>
    </xf>
    <xf numFmtId="9" fontId="5" fillId="0" borderId="0" xfId="2" applyFont="1" applyFill="1" applyBorder="1" applyAlignment="1">
      <alignment horizontal="center" vertical="center"/>
    </xf>
    <xf numFmtId="10" fontId="5" fillId="0" borderId="2" xfId="2" applyNumberFormat="1" applyFont="1" applyBorder="1" applyAlignment="1">
      <alignment horizontal="center" vertical="center"/>
    </xf>
    <xf numFmtId="10" fontId="5" fillId="0" borderId="6" xfId="2" applyNumberFormat="1" applyFont="1" applyBorder="1" applyAlignment="1">
      <alignment horizontal="center" vertical="center"/>
    </xf>
    <xf numFmtId="10" fontId="5" fillId="0" borderId="0" xfId="2" applyNumberFormat="1" applyFont="1" applyBorder="1" applyAlignment="1">
      <alignment horizontal="center" vertical="center"/>
    </xf>
    <xf numFmtId="10" fontId="5" fillId="0" borderId="5" xfId="2" applyNumberFormat="1" applyFont="1" applyBorder="1" applyAlignment="1">
      <alignment horizontal="center" vertical="center"/>
    </xf>
    <xf numFmtId="16" fontId="5" fillId="0" borderId="2" xfId="0" applyNumberFormat="1" applyFont="1" applyBorder="1" applyAlignment="1">
      <alignment horizontal="center" vertical="center"/>
    </xf>
    <xf numFmtId="9" fontId="5" fillId="0" borderId="2" xfId="2" applyFont="1" applyFill="1" applyBorder="1" applyAlignment="1">
      <alignment horizontal="center" vertical="center"/>
    </xf>
    <xf numFmtId="9" fontId="5" fillId="0" borderId="5" xfId="2" applyFont="1" applyFill="1" applyBorder="1" applyAlignment="1">
      <alignment horizontal="center" vertical="center"/>
    </xf>
    <xf numFmtId="9" fontId="5" fillId="0" borderId="6" xfId="2" applyFont="1" applyFill="1" applyBorder="1" applyAlignment="1">
      <alignment horizontal="center" vertical="center"/>
    </xf>
    <xf numFmtId="164" fontId="5" fillId="0" borderId="4" xfId="2" applyNumberFormat="1" applyFont="1" applyFill="1" applyBorder="1" applyAlignment="1">
      <alignment horizontal="center" vertical="center"/>
    </xf>
    <xf numFmtId="10" fontId="5" fillId="0" borderId="4" xfId="2" applyNumberFormat="1" applyFont="1" applyFill="1" applyBorder="1" applyAlignment="1">
      <alignment horizontal="center" vertical="center"/>
    </xf>
    <xf numFmtId="10" fontId="5" fillId="0" borderId="6" xfId="2" applyNumberFormat="1" applyFont="1" applyFill="1" applyBorder="1" applyAlignment="1">
      <alignment horizontal="center" vertical="center"/>
    </xf>
    <xf numFmtId="10" fontId="5" fillId="0" borderId="2" xfId="2" applyNumberFormat="1" applyFont="1" applyFill="1" applyBorder="1" applyAlignment="1">
      <alignment horizontal="center" vertical="center"/>
    </xf>
    <xf numFmtId="10" fontId="5" fillId="0" borderId="0" xfId="2" applyNumberFormat="1" applyFont="1" applyFill="1" applyBorder="1" applyAlignment="1">
      <alignment horizontal="center" vertical="center"/>
    </xf>
    <xf numFmtId="10" fontId="5" fillId="0" borderId="5" xfId="2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 readingOrder="2"/>
    </xf>
    <xf numFmtId="16" fontId="8" fillId="0" borderId="0" xfId="0" applyNumberFormat="1" applyFont="1" applyAlignment="1">
      <alignment horizontal="right" vertical="center" readingOrder="2"/>
    </xf>
    <xf numFmtId="0" fontId="5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right" vertical="top"/>
    </xf>
    <xf numFmtId="3" fontId="5" fillId="0" borderId="5" xfId="0" applyNumberFormat="1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9" fontId="5" fillId="0" borderId="0" xfId="2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/>
    </xf>
    <xf numFmtId="9" fontId="5" fillId="0" borderId="8" xfId="2" applyFont="1" applyBorder="1" applyAlignment="1">
      <alignment horizontal="center" vertical="center"/>
    </xf>
    <xf numFmtId="9" fontId="5" fillId="0" borderId="0" xfId="2" applyFont="1" applyBorder="1" applyAlignment="1">
      <alignment horizontal="center" vertical="center"/>
    </xf>
    <xf numFmtId="0" fontId="3" fillId="0" borderId="0" xfId="0" applyFont="1" applyAlignment="1">
      <alignment horizontal="right" vertical="center" readingOrder="2"/>
    </xf>
    <xf numFmtId="3" fontId="5" fillId="0" borderId="5" xfId="0" applyNumberFormat="1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3" fontId="5" fillId="0" borderId="8" xfId="0" applyNumberFormat="1" applyFont="1" applyBorder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3" fontId="5" fillId="2" borderId="0" xfId="0" applyNumberFormat="1" applyFont="1" applyFill="1" applyAlignment="1">
      <alignment horizontal="center" vertical="center"/>
    </xf>
    <xf numFmtId="3" fontId="5" fillId="2" borderId="2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3" fontId="5" fillId="2" borderId="5" xfId="0" applyNumberFormat="1" applyFont="1" applyFill="1" applyBorder="1" applyAlignment="1">
      <alignment horizontal="center" vertical="center"/>
    </xf>
    <xf numFmtId="164" fontId="5" fillId="0" borderId="10" xfId="2" applyNumberFormat="1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DBA9A-F5D0-440C-8DF3-6E9C7879953C}">
  <sheetPr>
    <tabColor rgb="FF92D050"/>
  </sheetPr>
  <dimension ref="A5:C9"/>
  <sheetViews>
    <sheetView rightToLeft="1" view="pageBreakPreview" zoomScaleNormal="100" zoomScaleSheetLayoutView="100" workbookViewId="0">
      <selection activeCell="B16" sqref="B16"/>
    </sheetView>
  </sheetViews>
  <sheetFormatPr defaultRowHeight="12.75" x14ac:dyDescent="0.2"/>
  <cols>
    <col min="1" max="1" width="9.7109375" customWidth="1"/>
    <col min="2" max="2" width="45.42578125" customWidth="1"/>
    <col min="3" max="3" width="25.140625" customWidth="1"/>
  </cols>
  <sheetData>
    <row r="5" spans="1:3" x14ac:dyDescent="0.2">
      <c r="B5" s="75"/>
    </row>
    <row r="6" spans="1:3" x14ac:dyDescent="0.2">
      <c r="B6" s="75"/>
    </row>
    <row r="7" spans="1:3" ht="25.5" x14ac:dyDescent="0.2">
      <c r="A7" s="76" t="s">
        <v>0</v>
      </c>
      <c r="B7" s="76"/>
      <c r="C7" s="76"/>
    </row>
    <row r="8" spans="1:3" ht="25.5" x14ac:dyDescent="0.2">
      <c r="A8" s="76" t="s">
        <v>1</v>
      </c>
      <c r="B8" s="76"/>
      <c r="C8" s="76"/>
    </row>
    <row r="9" spans="1:3" ht="25.5" x14ac:dyDescent="0.2">
      <c r="A9" s="76" t="s">
        <v>2</v>
      </c>
      <c r="B9" s="76"/>
      <c r="C9" s="76"/>
    </row>
  </sheetData>
  <mergeCells count="4">
    <mergeCell ref="B5:B6"/>
    <mergeCell ref="A7:C7"/>
    <mergeCell ref="A8:C8"/>
    <mergeCell ref="A9:C9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1:R25"/>
  <sheetViews>
    <sheetView rightToLeft="1" tabSelected="1" view="pageBreakPreview" zoomScaleNormal="100" zoomScaleSheetLayoutView="100" workbookViewId="0">
      <selection activeCell="J12" sqref="J12"/>
    </sheetView>
  </sheetViews>
  <sheetFormatPr defaultRowHeight="12.75" x14ac:dyDescent="0.2"/>
  <cols>
    <col min="1" max="1" width="24.5703125" customWidth="1"/>
    <col min="2" max="2" width="1" customWidth="1"/>
    <col min="3" max="3" width="14.28515625" customWidth="1"/>
    <col min="4" max="4" width="0.85546875" customWidth="1"/>
    <col min="5" max="5" width="15" bestFit="1" customWidth="1"/>
    <col min="6" max="6" width="0.85546875" customWidth="1"/>
    <col min="7" max="7" width="15" bestFit="1" customWidth="1"/>
    <col min="8" max="8" width="17.28515625" bestFit="1" customWidth="1"/>
    <col min="9" max="9" width="0.7109375" customWidth="1"/>
    <col min="10" max="10" width="15.85546875" customWidth="1"/>
    <col min="11" max="11" width="0.7109375" customWidth="1"/>
    <col min="12" max="12" width="15" bestFit="1" customWidth="1"/>
    <col min="13" max="13" width="0.5703125" customWidth="1"/>
    <col min="14" max="14" width="14.85546875" bestFit="1" customWidth="1"/>
    <col min="15" max="15" width="0.7109375" customWidth="1"/>
    <col min="16" max="16" width="16.5703125" customWidth="1"/>
    <col min="17" max="17" width="0.28515625" customWidth="1"/>
    <col min="18" max="18" width="12.7109375" bestFit="1" customWidth="1"/>
  </cols>
  <sheetData>
    <row r="1" spans="1:18" ht="25.5" x14ac:dyDescent="0.2">
      <c r="A1" s="76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</row>
    <row r="2" spans="1:18" ht="25.5" x14ac:dyDescent="0.2">
      <c r="A2" s="76" t="s">
        <v>36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</row>
    <row r="3" spans="1:18" ht="25.5" x14ac:dyDescent="0.2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</row>
    <row r="4" spans="1:18" ht="14.45" customHeight="1" x14ac:dyDescent="0.2"/>
    <row r="5" spans="1:18" ht="24" x14ac:dyDescent="0.2">
      <c r="A5" s="79" t="s">
        <v>105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</row>
    <row r="6" spans="1:18" ht="21" x14ac:dyDescent="0.2">
      <c r="C6" s="77"/>
      <c r="D6" s="77"/>
      <c r="E6" s="77"/>
      <c r="F6" s="77"/>
      <c r="G6" s="77"/>
      <c r="H6" s="77"/>
      <c r="J6" s="77"/>
      <c r="K6" s="77"/>
      <c r="L6" s="77"/>
      <c r="M6" s="77"/>
      <c r="N6" s="77"/>
      <c r="O6" s="77"/>
      <c r="P6" s="77"/>
    </row>
    <row r="7" spans="1:18" ht="21" x14ac:dyDescent="0.2">
      <c r="A7" s="94" t="s">
        <v>45</v>
      </c>
      <c r="B7" s="40"/>
      <c r="C7" s="43" t="s">
        <v>46</v>
      </c>
      <c r="D7" s="55"/>
      <c r="E7" s="43" t="s">
        <v>47</v>
      </c>
      <c r="F7" s="55"/>
      <c r="G7" s="78" t="s">
        <v>16</v>
      </c>
      <c r="H7" s="78"/>
      <c r="I7" s="54"/>
      <c r="J7" s="43" t="s">
        <v>46</v>
      </c>
      <c r="K7" s="55"/>
      <c r="L7" s="43" t="s">
        <v>47</v>
      </c>
      <c r="M7" s="55"/>
      <c r="N7" s="78" t="s">
        <v>16</v>
      </c>
      <c r="O7" s="78"/>
      <c r="P7" s="78"/>
    </row>
    <row r="8" spans="1:18" ht="21" x14ac:dyDescent="0.2">
      <c r="A8" s="96"/>
      <c r="B8" s="57"/>
      <c r="C8" s="46" t="s">
        <v>107</v>
      </c>
      <c r="D8" s="54"/>
      <c r="E8" s="46" t="s">
        <v>106</v>
      </c>
      <c r="F8" s="54"/>
      <c r="G8" s="4" t="s">
        <v>28</v>
      </c>
      <c r="H8" s="4" t="s">
        <v>39</v>
      </c>
      <c r="I8" s="54"/>
      <c r="J8" s="46" t="s">
        <v>107</v>
      </c>
      <c r="K8" s="54"/>
      <c r="L8" s="46" t="s">
        <v>106</v>
      </c>
      <c r="M8" s="54"/>
      <c r="N8" s="4" t="s">
        <v>28</v>
      </c>
      <c r="O8" s="55"/>
      <c r="P8" s="4" t="s">
        <v>39</v>
      </c>
    </row>
    <row r="9" spans="1:18" ht="21.75" customHeight="1" x14ac:dyDescent="0.2">
      <c r="A9" s="52" t="s">
        <v>99</v>
      </c>
      <c r="B9" s="52"/>
      <c r="C9" s="18">
        <v>0</v>
      </c>
      <c r="D9" s="31"/>
      <c r="E9" s="18"/>
      <c r="F9" s="31"/>
      <c r="G9" s="18">
        <f>C9+E9</f>
        <v>0</v>
      </c>
      <c r="H9" s="72">
        <f>G9/درآمدها!F$11</f>
        <v>0</v>
      </c>
      <c r="I9" s="31"/>
      <c r="J9" s="18">
        <v>0</v>
      </c>
      <c r="K9" s="31"/>
      <c r="L9" s="18">
        <f>'درآمد ناشی از فروش'!Q12</f>
        <v>147362762</v>
      </c>
      <c r="M9" s="31"/>
      <c r="N9" s="18">
        <f>J9+L9</f>
        <v>147362762</v>
      </c>
      <c r="O9" s="31"/>
      <c r="P9" s="72">
        <v>2.303168729127216E-3</v>
      </c>
      <c r="Q9" s="61" t="e">
        <f>O9/O18</f>
        <v>#DIV/0!</v>
      </c>
      <c r="R9" s="28"/>
    </row>
    <row r="10" spans="1:18" ht="21.75" customHeight="1" x14ac:dyDescent="0.2">
      <c r="A10" s="53" t="s">
        <v>100</v>
      </c>
      <c r="B10" s="53"/>
      <c r="C10" s="21">
        <f>'درآمد ناشی از تغییر قیمت اوراق'!I8</f>
        <v>1471973200</v>
      </c>
      <c r="D10" s="31"/>
      <c r="E10" s="21">
        <f>'درآمد ناشی از فروش'!I8</f>
        <v>2225447976</v>
      </c>
      <c r="F10" s="31"/>
      <c r="G10" s="21">
        <f t="shared" ref="G10:G14" si="0">C10+E10</f>
        <v>3697421176</v>
      </c>
      <c r="H10" s="73">
        <f>G10/درآمدها!F$11</f>
        <v>6.7729759746412932E-2</v>
      </c>
      <c r="I10" s="31"/>
      <c r="J10" s="21" cm="1">
        <f t="array" ref="J10:K10">'درآمد ناشی از تغییر قیمت اوراق'!Q8:R8</f>
        <v>1291978784</v>
      </c>
      <c r="K10" s="31">
        <v>0</v>
      </c>
      <c r="L10" s="21">
        <f>'درآمد ناشی از فروش'!Q8</f>
        <v>2580554161</v>
      </c>
      <c r="M10" s="31"/>
      <c r="N10" s="21">
        <f t="shared" ref="N10:N14" si="1">J10+L10</f>
        <v>3872532945</v>
      </c>
      <c r="O10" s="31"/>
      <c r="P10" s="73">
        <v>6.0256181939599196E-2</v>
      </c>
    </row>
    <row r="11" spans="1:18" ht="21.75" customHeight="1" x14ac:dyDescent="0.2">
      <c r="A11" s="53" t="s">
        <v>101</v>
      </c>
      <c r="B11" s="53"/>
      <c r="C11" s="21">
        <f>'درآمد ناشی از تغییر قیمت اوراق'!I9</f>
        <v>248</v>
      </c>
      <c r="D11" s="31"/>
      <c r="E11" s="21">
        <v>0</v>
      </c>
      <c r="F11" s="31"/>
      <c r="G11" s="21">
        <f t="shared" si="0"/>
        <v>248</v>
      </c>
      <c r="H11" s="73">
        <f>G11/درآمدها!F$11</f>
        <v>4.5428907385882308E-9</v>
      </c>
      <c r="I11" s="31"/>
      <c r="J11" s="21" cm="1">
        <f t="array" ref="J11:K11">'درآمد ناشی از تغییر قیمت اوراق'!Q9:R9</f>
        <v>731</v>
      </c>
      <c r="K11" s="31">
        <v>0</v>
      </c>
      <c r="L11" s="21">
        <v>0</v>
      </c>
      <c r="M11" s="31"/>
      <c r="N11" s="21">
        <f t="shared" si="1"/>
        <v>731</v>
      </c>
      <c r="O11" s="31"/>
      <c r="P11" s="73">
        <v>1.1299915250062127E-8</v>
      </c>
    </row>
    <row r="12" spans="1:18" ht="21.75" customHeight="1" x14ac:dyDescent="0.2">
      <c r="A12" s="53" t="s">
        <v>102</v>
      </c>
      <c r="B12" s="53"/>
      <c r="C12" s="21">
        <f>'درآمد ناشی از تغییر قیمت اوراق'!I10</f>
        <v>56632380</v>
      </c>
      <c r="D12" s="31"/>
      <c r="E12" s="21">
        <f>'درآمد ناشی از فروش'!I9</f>
        <v>35269693</v>
      </c>
      <c r="F12" s="31"/>
      <c r="G12" s="21">
        <f t="shared" si="0"/>
        <v>91902073</v>
      </c>
      <c r="H12" s="73">
        <f>G12/درآمدها!F$11</f>
        <v>1.6834720818095141E-3</v>
      </c>
      <c r="I12" s="31"/>
      <c r="J12" s="21" cm="1">
        <f t="array" ref="J12:K12">'درآمد ناشی از تغییر قیمت اوراق'!Q10:R10</f>
        <v>288332929</v>
      </c>
      <c r="K12" s="31">
        <v>0</v>
      </c>
      <c r="L12" s="21">
        <f>'درآمد ناشی از فروش'!Q9</f>
        <v>35138412</v>
      </c>
      <c r="M12" s="31"/>
      <c r="N12" s="21">
        <f t="shared" si="1"/>
        <v>323471341</v>
      </c>
      <c r="O12" s="31"/>
      <c r="P12" s="73">
        <v>5.0023012357016282E-3</v>
      </c>
    </row>
    <row r="13" spans="1:18" ht="21.75" customHeight="1" x14ac:dyDescent="0.2">
      <c r="A13" s="53" t="s">
        <v>103</v>
      </c>
      <c r="B13" s="53"/>
      <c r="C13" s="21">
        <f>'درآمد ناشی از تغییر قیمت اوراق'!I12</f>
        <v>-59621297</v>
      </c>
      <c r="D13" s="31"/>
      <c r="E13" s="21">
        <f>'درآمد ناشی از فروش'!I10</f>
        <v>2290719262</v>
      </c>
      <c r="F13" s="31"/>
      <c r="G13" s="21">
        <f t="shared" si="0"/>
        <v>2231097965</v>
      </c>
      <c r="H13" s="73">
        <f>G13/درآمدها!F$11</f>
        <v>4.086949307290947E-2</v>
      </c>
      <c r="I13" s="31"/>
      <c r="J13" s="21" cm="1">
        <f t="array" ref="J13:K13">'درآمد ناشی از تغییر قیمت اوراق'!Q12:R12</f>
        <v>3371622</v>
      </c>
      <c r="K13" s="31">
        <v>0</v>
      </c>
      <c r="L13" s="21">
        <f>'درآمد ناشی از فروش'!Q10</f>
        <v>5922722825</v>
      </c>
      <c r="M13" s="31"/>
      <c r="N13" s="21">
        <f t="shared" si="1"/>
        <v>5926094447</v>
      </c>
      <c r="O13" s="31"/>
      <c r="P13" s="73">
        <v>9.6114232975994349E-2</v>
      </c>
    </row>
    <row r="14" spans="1:18" ht="21.75" customHeight="1" x14ac:dyDescent="0.2">
      <c r="A14" s="53" t="s">
        <v>104</v>
      </c>
      <c r="B14" s="50"/>
      <c r="C14" s="35">
        <f>'درآمد ناشی از تغییر قیمت اوراق'!I13</f>
        <v>462201102</v>
      </c>
      <c r="D14" s="31"/>
      <c r="E14" s="35">
        <f>'درآمد ناشی از فروش'!I11</f>
        <v>15624788806</v>
      </c>
      <c r="F14" s="31"/>
      <c r="G14" s="35">
        <f t="shared" si="0"/>
        <v>16086989908</v>
      </c>
      <c r="H14" s="74">
        <f>G14/درآمدها!F$11</f>
        <v>0.29468321558393362</v>
      </c>
      <c r="I14" s="31"/>
      <c r="J14" s="21" cm="1">
        <f t="array" ref="J14:K14">'درآمد ناشی از تغییر قیمت اوراق'!Q13:R13</f>
        <v>39565451</v>
      </c>
      <c r="K14" s="31">
        <v>0</v>
      </c>
      <c r="L14" s="35">
        <f>'درآمد ناشی از فروش'!Q11</f>
        <v>12911801011</v>
      </c>
      <c r="M14" s="31"/>
      <c r="N14" s="35">
        <f t="shared" si="1"/>
        <v>12951366462</v>
      </c>
      <c r="O14" s="31"/>
      <c r="P14" s="74">
        <v>0.24896999051544488</v>
      </c>
    </row>
    <row r="15" spans="1:18" ht="21.75" thickBot="1" x14ac:dyDescent="0.25">
      <c r="A15" s="40" t="s">
        <v>16</v>
      </c>
      <c r="B15" s="51"/>
      <c r="C15" s="20">
        <f>SUM(C9:C14)</f>
        <v>1931185633</v>
      </c>
      <c r="D15" s="31"/>
      <c r="E15" s="20">
        <f>SUM(E9:E14)</f>
        <v>20176225737</v>
      </c>
      <c r="F15" s="31"/>
      <c r="G15" s="20">
        <f>SUM(G9:G14)</f>
        <v>22107411370</v>
      </c>
      <c r="H15" s="71">
        <f>SUM(H9:H14)</f>
        <v>0.40496594502795624</v>
      </c>
      <c r="I15" s="31"/>
      <c r="J15" s="20">
        <f>SUM(J9:J14)</f>
        <v>1623249517</v>
      </c>
      <c r="K15" s="31"/>
      <c r="L15" s="20">
        <f>SUM(L9:L14)</f>
        <v>21597579171</v>
      </c>
      <c r="M15" s="31"/>
      <c r="N15" s="20">
        <f>SUM(N9:N14)</f>
        <v>23220828688</v>
      </c>
      <c r="O15" s="31"/>
      <c r="P15" s="71">
        <f>SUM(P9:P14)</f>
        <v>0.4126458866957825</v>
      </c>
    </row>
    <row r="16" spans="1:18" ht="13.5" thickTop="1" x14ac:dyDescent="0.2"/>
    <row r="18" spans="14:14" x14ac:dyDescent="0.2">
      <c r="N18" s="28"/>
    </row>
    <row r="25" spans="14:14" x14ac:dyDescent="0.2">
      <c r="N25" s="28"/>
    </row>
  </sheetData>
  <mergeCells count="9">
    <mergeCell ref="A7:A8"/>
    <mergeCell ref="A1:P1"/>
    <mergeCell ref="A2:P2"/>
    <mergeCell ref="A3:P3"/>
    <mergeCell ref="C6:H6"/>
    <mergeCell ref="J6:P6"/>
    <mergeCell ref="A5:P5"/>
    <mergeCell ref="G7:H7"/>
    <mergeCell ref="N7:P7"/>
  </mergeCells>
  <pageMargins left="0.39" right="0.39" top="0.39" bottom="0.39" header="0" footer="0"/>
  <pageSetup scale="86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K14"/>
  <sheetViews>
    <sheetView rightToLeft="1" view="pageBreakPreview" zoomScaleNormal="100" zoomScaleSheetLayoutView="100" workbookViewId="0">
      <selection activeCell="C21" sqref="C21"/>
    </sheetView>
  </sheetViews>
  <sheetFormatPr defaultRowHeight="12.75" x14ac:dyDescent="0.2"/>
  <cols>
    <col min="1" max="1" width="30.42578125" customWidth="1"/>
    <col min="2" max="2" width="0.85546875" customWidth="1"/>
    <col min="3" max="3" width="40.28515625" customWidth="1"/>
    <col min="4" max="4" width="1.28515625" customWidth="1"/>
    <col min="5" max="5" width="19.42578125" customWidth="1"/>
    <col min="6" max="6" width="1.28515625" customWidth="1"/>
    <col min="7" max="7" width="20.7109375" customWidth="1"/>
    <col min="8" max="8" width="1.28515625" customWidth="1"/>
    <col min="9" max="9" width="19.42578125" customWidth="1"/>
    <col min="10" max="10" width="1.28515625" customWidth="1"/>
    <col min="11" max="11" width="19.28515625" bestFit="1" customWidth="1"/>
    <col min="12" max="12" width="0.28515625" customWidth="1"/>
  </cols>
  <sheetData>
    <row r="1" spans="1:11" ht="25.5" x14ac:dyDescent="0.2">
      <c r="A1" s="76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</row>
    <row r="2" spans="1:11" ht="25.5" x14ac:dyDescent="0.2">
      <c r="A2" s="76" t="s">
        <v>36</v>
      </c>
      <c r="B2" s="76"/>
      <c r="C2" s="76"/>
      <c r="D2" s="76"/>
      <c r="E2" s="76"/>
      <c r="F2" s="76"/>
      <c r="G2" s="76"/>
      <c r="H2" s="76"/>
      <c r="I2" s="76"/>
      <c r="J2" s="76"/>
      <c r="K2" s="76"/>
    </row>
    <row r="3" spans="1:11" ht="25.5" x14ac:dyDescent="0.2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76"/>
      <c r="K3" s="76"/>
    </row>
    <row r="5" spans="1:11" ht="24" x14ac:dyDescent="0.2">
      <c r="A5" s="79" t="s">
        <v>94</v>
      </c>
      <c r="B5" s="79"/>
      <c r="C5" s="79"/>
      <c r="D5" s="79"/>
      <c r="E5" s="79"/>
      <c r="F5" s="79"/>
      <c r="G5" s="79"/>
      <c r="H5" s="79"/>
      <c r="I5" s="79"/>
      <c r="J5" s="79"/>
      <c r="K5" s="79"/>
    </row>
    <row r="6" spans="1:11" ht="21" x14ac:dyDescent="0.2">
      <c r="A6" s="96" t="s">
        <v>49</v>
      </c>
      <c r="B6" s="96"/>
      <c r="C6" s="96"/>
      <c r="E6" s="96" t="s">
        <v>96</v>
      </c>
      <c r="F6" s="96"/>
      <c r="G6" s="96"/>
      <c r="I6" s="96" t="s">
        <v>90</v>
      </c>
      <c r="J6" s="96"/>
      <c r="K6" s="96"/>
    </row>
    <row r="7" spans="1:11" ht="42" x14ac:dyDescent="0.2">
      <c r="A7" s="46" t="s">
        <v>97</v>
      </c>
      <c r="B7" s="46"/>
      <c r="C7" s="46" t="s">
        <v>64</v>
      </c>
      <c r="E7" s="13" t="s">
        <v>50</v>
      </c>
      <c r="F7" s="3"/>
      <c r="G7" s="13" t="s">
        <v>51</v>
      </c>
      <c r="I7" s="13" t="s">
        <v>50</v>
      </c>
      <c r="J7" s="3"/>
      <c r="K7" s="13" t="s">
        <v>51</v>
      </c>
    </row>
    <row r="8" spans="1:11" ht="18.75" x14ac:dyDescent="0.2">
      <c r="A8" s="56" t="s">
        <v>68</v>
      </c>
      <c r="B8" s="56"/>
      <c r="C8" s="56" t="s">
        <v>69</v>
      </c>
      <c r="E8" s="18">
        <v>15183</v>
      </c>
      <c r="F8" s="31"/>
      <c r="G8" s="33" t="s">
        <v>95</v>
      </c>
      <c r="H8" s="31"/>
      <c r="I8" s="18">
        <v>45923</v>
      </c>
      <c r="K8" s="33" t="s">
        <v>95</v>
      </c>
    </row>
    <row r="9" spans="1:11" ht="18.75" x14ac:dyDescent="0.2">
      <c r="A9" s="39" t="s">
        <v>72</v>
      </c>
      <c r="B9" s="39"/>
      <c r="C9" s="39" t="s">
        <v>73</v>
      </c>
      <c r="E9" s="21">
        <v>56448</v>
      </c>
      <c r="F9" s="31"/>
      <c r="G9" s="34" t="s">
        <v>95</v>
      </c>
      <c r="H9" s="31"/>
      <c r="I9" s="21">
        <v>11620439</v>
      </c>
      <c r="K9" s="34" t="s">
        <v>95</v>
      </c>
    </row>
    <row r="10" spans="1:11" ht="18.75" x14ac:dyDescent="0.2">
      <c r="A10" s="39" t="s">
        <v>72</v>
      </c>
      <c r="B10" s="39"/>
      <c r="C10" s="39" t="s">
        <v>75</v>
      </c>
      <c r="E10" s="21">
        <v>31483</v>
      </c>
      <c r="F10" s="31"/>
      <c r="G10" s="34" t="s">
        <v>95</v>
      </c>
      <c r="H10" s="31"/>
      <c r="I10" s="21">
        <v>37353</v>
      </c>
      <c r="K10" s="34" t="s">
        <v>95</v>
      </c>
    </row>
    <row r="11" spans="1:11" ht="18.75" x14ac:dyDescent="0.2">
      <c r="A11" s="39" t="s">
        <v>72</v>
      </c>
      <c r="B11" s="39"/>
      <c r="C11" s="39" t="s">
        <v>77</v>
      </c>
      <c r="E11" s="21">
        <v>7838</v>
      </c>
      <c r="F11" s="31"/>
      <c r="G11" s="34" t="s">
        <v>95</v>
      </c>
      <c r="H11" s="31"/>
      <c r="I11" s="21">
        <v>411687</v>
      </c>
      <c r="K11" s="34" t="s">
        <v>95</v>
      </c>
    </row>
    <row r="12" spans="1:11" ht="18.75" x14ac:dyDescent="0.2">
      <c r="A12" s="39" t="s">
        <v>72</v>
      </c>
      <c r="B12" s="39"/>
      <c r="C12" s="39" t="s">
        <v>79</v>
      </c>
      <c r="E12" s="35">
        <v>41885</v>
      </c>
      <c r="F12" s="31"/>
      <c r="G12" s="49" t="s">
        <v>95</v>
      </c>
      <c r="H12" s="31"/>
      <c r="I12" s="35">
        <v>125143</v>
      </c>
      <c r="K12" s="49" t="s">
        <v>95</v>
      </c>
    </row>
    <row r="13" spans="1:11" ht="21.75" thickBot="1" x14ac:dyDescent="0.25">
      <c r="A13" s="23" t="s">
        <v>16</v>
      </c>
      <c r="B13" s="40"/>
      <c r="C13" s="40"/>
      <c r="E13" s="20">
        <f>SUM(E8:E12)</f>
        <v>152837</v>
      </c>
      <c r="F13" s="31"/>
      <c r="G13" s="48" t="s">
        <v>95</v>
      </c>
      <c r="H13" s="31"/>
      <c r="I13" s="20">
        <f>SUM(I8:I12)</f>
        <v>12240545</v>
      </c>
      <c r="K13" s="48" t="s">
        <v>95</v>
      </c>
    </row>
    <row r="14" spans="1:11" ht="12.75" customHeight="1" thickTop="1" x14ac:dyDescent="0.2"/>
  </sheetData>
  <mergeCells count="7">
    <mergeCell ref="A1:K1"/>
    <mergeCell ref="A2:K2"/>
    <mergeCell ref="A3:K3"/>
    <mergeCell ref="E6:G6"/>
    <mergeCell ref="I6:K6"/>
    <mergeCell ref="A5:K5"/>
    <mergeCell ref="A6:C6"/>
  </mergeCells>
  <pageMargins left="0.39" right="0.39" top="0.39" bottom="0.39" header="0" footer="0"/>
  <pageSetup scale="8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AA16"/>
  <sheetViews>
    <sheetView rightToLeft="1" view="pageBreakPreview" topLeftCell="Q1" zoomScaleNormal="100" zoomScaleSheetLayoutView="100" workbookViewId="0">
      <selection activeCell="Y11" sqref="Y11"/>
    </sheetView>
  </sheetViews>
  <sheetFormatPr defaultRowHeight="15.75" x14ac:dyDescent="0.4"/>
  <cols>
    <col min="1" max="2" width="2.5703125" style="14" customWidth="1"/>
    <col min="3" max="3" width="23.42578125" style="14" customWidth="1"/>
    <col min="4" max="4" width="1.28515625" style="14" customWidth="1"/>
    <col min="5" max="5" width="11.7109375" style="14" customWidth="1"/>
    <col min="6" max="6" width="1.28515625" style="14" customWidth="1"/>
    <col min="7" max="7" width="15.5703125" style="14" customWidth="1"/>
    <col min="8" max="8" width="1.28515625" style="14" customWidth="1"/>
    <col min="9" max="9" width="17.28515625" style="14" bestFit="1" customWidth="1"/>
    <col min="10" max="10" width="1.28515625" style="14" customWidth="1"/>
    <col min="11" max="11" width="14.28515625" style="14" customWidth="1"/>
    <col min="12" max="12" width="1.28515625" style="14" customWidth="1"/>
    <col min="13" max="13" width="14.28515625" style="14" customWidth="1"/>
    <col min="14" max="14" width="1.28515625" style="14" customWidth="1"/>
    <col min="15" max="15" width="14.28515625" style="14" customWidth="1"/>
    <col min="16" max="16" width="1.28515625" style="14" customWidth="1"/>
    <col min="17" max="17" width="14.28515625" style="14" customWidth="1"/>
    <col min="18" max="18" width="1.28515625" style="14" customWidth="1"/>
    <col min="19" max="19" width="15.5703125" style="14" customWidth="1"/>
    <col min="20" max="20" width="1.28515625" style="14" customWidth="1"/>
    <col min="21" max="21" width="15.5703125" style="14" customWidth="1"/>
    <col min="22" max="22" width="1.28515625" style="14" customWidth="1"/>
    <col min="23" max="23" width="16.140625" style="14" bestFit="1" customWidth="1"/>
    <col min="24" max="24" width="1.28515625" style="14" customWidth="1"/>
    <col min="25" max="25" width="16.85546875" style="14" customWidth="1"/>
    <col min="26" max="26" width="1.28515625" style="14" customWidth="1"/>
    <col min="27" max="27" width="19.85546875" style="14" bestFit="1" customWidth="1"/>
    <col min="28" max="28" width="0.28515625" style="14" customWidth="1"/>
    <col min="29" max="16384" width="9.140625" style="14"/>
  </cols>
  <sheetData>
    <row r="1" spans="1:27" ht="29.1" customHeight="1" x14ac:dyDescent="0.4">
      <c r="A1" s="76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27" ht="21.75" customHeight="1" x14ac:dyDescent="0.4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</row>
    <row r="3" spans="1:27" ht="21.75" customHeight="1" x14ac:dyDescent="0.4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</row>
    <row r="4" spans="1:27" ht="12" customHeight="1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24" x14ac:dyDescent="0.4">
      <c r="A5" s="79" t="s">
        <v>59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</row>
    <row r="6" spans="1:27" ht="24" x14ac:dyDescent="0.4">
      <c r="A6" s="80" t="s">
        <v>60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</row>
    <row r="7" spans="1:27" ht="14.25" customHeight="1" x14ac:dyDescent="0.4">
      <c r="A7" s="26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</row>
    <row r="8" spans="1:27" ht="21" x14ac:dyDescent="0.4">
      <c r="E8" s="77" t="s">
        <v>3</v>
      </c>
      <c r="F8" s="77"/>
      <c r="G8" s="77"/>
      <c r="H8" s="77"/>
      <c r="I8" s="77"/>
      <c r="K8" s="77" t="s">
        <v>4</v>
      </c>
      <c r="L8" s="77"/>
      <c r="M8" s="77"/>
      <c r="N8" s="77"/>
      <c r="O8" s="77"/>
      <c r="P8" s="77"/>
      <c r="Q8" s="77"/>
      <c r="S8" s="77" t="s">
        <v>5</v>
      </c>
      <c r="T8" s="77"/>
      <c r="U8" s="77"/>
      <c r="V8" s="77"/>
      <c r="W8" s="77"/>
      <c r="X8" s="77"/>
      <c r="Y8" s="77"/>
      <c r="Z8" s="77"/>
      <c r="AA8" s="77"/>
    </row>
    <row r="9" spans="1:27" ht="21" x14ac:dyDescent="0.4">
      <c r="E9" s="15"/>
      <c r="F9" s="15"/>
      <c r="G9" s="15"/>
      <c r="H9" s="15"/>
      <c r="I9" s="15"/>
      <c r="K9" s="78" t="s">
        <v>6</v>
      </c>
      <c r="L9" s="78"/>
      <c r="M9" s="78"/>
      <c r="N9" s="15"/>
      <c r="O9" s="78" t="s">
        <v>7</v>
      </c>
      <c r="P9" s="78"/>
      <c r="Q9" s="78"/>
      <c r="S9" s="15"/>
      <c r="T9" s="15"/>
      <c r="U9" s="15"/>
      <c r="V9" s="15"/>
      <c r="W9" s="15"/>
      <c r="X9" s="15"/>
      <c r="Y9" s="15"/>
      <c r="Z9" s="15"/>
      <c r="AA9" s="15"/>
    </row>
    <row r="10" spans="1:27" ht="21" x14ac:dyDescent="0.4">
      <c r="A10" s="77" t="s">
        <v>8</v>
      </c>
      <c r="B10" s="77"/>
      <c r="C10" s="77"/>
      <c r="E10" s="2"/>
      <c r="G10" s="2" t="s">
        <v>10</v>
      </c>
      <c r="I10" s="2" t="s">
        <v>11</v>
      </c>
      <c r="K10" s="4" t="s">
        <v>9</v>
      </c>
      <c r="L10" s="15"/>
      <c r="M10" s="4" t="s">
        <v>10</v>
      </c>
      <c r="O10" s="4" t="s">
        <v>9</v>
      </c>
      <c r="P10" s="15"/>
      <c r="Q10" s="4" t="s">
        <v>12</v>
      </c>
      <c r="S10" s="2" t="s">
        <v>9</v>
      </c>
      <c r="U10" s="2" t="s">
        <v>13</v>
      </c>
      <c r="W10" s="2" t="s">
        <v>10</v>
      </c>
      <c r="Y10" s="2" t="s">
        <v>11</v>
      </c>
      <c r="AA10" s="2" t="s">
        <v>14</v>
      </c>
    </row>
    <row r="11" spans="1:27" ht="18.75" x14ac:dyDescent="0.4">
      <c r="A11" s="81" t="s">
        <v>15</v>
      </c>
      <c r="B11" s="81"/>
      <c r="C11" s="81"/>
      <c r="D11" s="17"/>
      <c r="E11" s="18">
        <v>17421186</v>
      </c>
      <c r="F11" s="17"/>
      <c r="G11" s="16">
        <v>65802751317</v>
      </c>
      <c r="H11" s="17"/>
      <c r="I11" s="16">
        <v>74923799147.746597</v>
      </c>
      <c r="J11" s="17"/>
      <c r="K11" s="16">
        <v>0</v>
      </c>
      <c r="L11" s="17"/>
      <c r="M11" s="16">
        <v>0</v>
      </c>
      <c r="N11" s="17"/>
      <c r="O11" s="16">
        <v>0</v>
      </c>
      <c r="P11" s="17"/>
      <c r="Q11" s="16">
        <v>0</v>
      </c>
      <c r="S11" s="16">
        <v>17421186</v>
      </c>
      <c r="T11" s="17"/>
      <c r="U11" s="18">
        <v>6170</v>
      </c>
      <c r="V11" s="17"/>
      <c r="W11" s="16">
        <v>65802751317</v>
      </c>
      <c r="X11" s="17"/>
      <c r="Y11" s="16">
        <v>107407026194.60899</v>
      </c>
      <c r="Z11" s="17"/>
      <c r="AA11" s="19">
        <v>37.31</v>
      </c>
    </row>
    <row r="12" spans="1:27" ht="21.75" thickBot="1" x14ac:dyDescent="0.45">
      <c r="A12" s="82" t="s">
        <v>16</v>
      </c>
      <c r="B12" s="82"/>
      <c r="C12" s="82"/>
      <c r="D12" s="23"/>
      <c r="E12" s="20">
        <f>SUM(E11)</f>
        <v>17421186</v>
      </c>
      <c r="F12" s="17"/>
      <c r="G12" s="20">
        <f>SUM(G11)</f>
        <v>65802751317</v>
      </c>
      <c r="H12" s="17"/>
      <c r="I12" s="20">
        <f>SUM(I11)</f>
        <v>74923799147.746597</v>
      </c>
      <c r="J12" s="17"/>
      <c r="K12" s="20">
        <v>0</v>
      </c>
      <c r="L12" s="17"/>
      <c r="M12" s="20">
        <v>0</v>
      </c>
      <c r="N12" s="17"/>
      <c r="O12" s="20">
        <v>0</v>
      </c>
      <c r="P12" s="17"/>
      <c r="Q12" s="20">
        <v>0</v>
      </c>
      <c r="S12" s="20">
        <f>SUM(S11)</f>
        <v>17421186</v>
      </c>
      <c r="T12" s="17"/>
      <c r="U12" s="21"/>
      <c r="V12" s="17"/>
      <c r="W12" s="20">
        <f>SUM(W11)</f>
        <v>65802751317</v>
      </c>
      <c r="X12" s="17"/>
      <c r="Y12" s="20">
        <f>SUM(Y11)</f>
        <v>107407026194.60899</v>
      </c>
      <c r="Z12" s="17"/>
      <c r="AA12" s="22">
        <f>SUM(AA11)</f>
        <v>37.31</v>
      </c>
    </row>
    <row r="13" spans="1:27" ht="16.5" thickTop="1" x14ac:dyDescent="0.4"/>
    <row r="15" spans="1:27" x14ac:dyDescent="0.4">
      <c r="E15" s="24"/>
      <c r="F15" s="24"/>
    </row>
    <row r="16" spans="1:27" x14ac:dyDescent="0.4">
      <c r="E16" s="24"/>
      <c r="F16" s="24"/>
    </row>
  </sheetData>
  <mergeCells count="13">
    <mergeCell ref="A10:C10"/>
    <mergeCell ref="A11:C11"/>
    <mergeCell ref="A12:C12"/>
    <mergeCell ref="E8:I8"/>
    <mergeCell ref="K8:Q8"/>
    <mergeCell ref="S8:AA8"/>
    <mergeCell ref="K9:M9"/>
    <mergeCell ref="O9:Q9"/>
    <mergeCell ref="A1:AA1"/>
    <mergeCell ref="A2:AA2"/>
    <mergeCell ref="A3:AA3"/>
    <mergeCell ref="A5:AA5"/>
    <mergeCell ref="A6:AA6"/>
  </mergeCells>
  <pageMargins left="0.39" right="0.39" top="0.39" bottom="0.39" header="0" footer="0"/>
  <pageSetup scale="5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AC20"/>
  <sheetViews>
    <sheetView rightToLeft="1" view="pageBreakPreview" topLeftCell="Q2" zoomScale="98" zoomScaleNormal="100" zoomScaleSheetLayoutView="98" workbookViewId="0">
      <selection activeCell="Y15" sqref="Y15"/>
    </sheetView>
  </sheetViews>
  <sheetFormatPr defaultRowHeight="12.75" x14ac:dyDescent="0.2"/>
  <cols>
    <col min="1" max="1" width="6.140625" bestFit="1" customWidth="1"/>
    <col min="2" max="2" width="20.57031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6" bestFit="1" customWidth="1"/>
    <col min="8" max="8" width="1.28515625" customWidth="1"/>
    <col min="9" max="9" width="16" bestFit="1" customWidth="1"/>
    <col min="10" max="10" width="1.28515625" customWidth="1"/>
    <col min="11" max="11" width="12.140625" bestFit="1" customWidth="1"/>
    <col min="12" max="12" width="1.28515625" customWidth="1"/>
    <col min="13" max="13" width="17.7109375" bestFit="1" customWidth="1"/>
    <col min="14" max="14" width="1.28515625" customWidth="1"/>
    <col min="15" max="15" width="13.140625" bestFit="1" customWidth="1"/>
    <col min="16" max="16" width="1.28515625" customWidth="1"/>
    <col min="17" max="17" width="17.85546875" bestFit="1" customWidth="1"/>
    <col min="18" max="18" width="1.28515625" customWidth="1"/>
    <col min="19" max="19" width="9.85546875" bestFit="1" customWidth="1"/>
    <col min="20" max="20" width="1.28515625" customWidth="1"/>
    <col min="21" max="21" width="22.28515625" bestFit="1" customWidth="1"/>
    <col min="22" max="22" width="1.28515625" customWidth="1"/>
    <col min="23" max="23" width="16.140625" bestFit="1" customWidth="1"/>
    <col min="24" max="24" width="1.28515625" customWidth="1"/>
    <col min="25" max="25" width="16.5703125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9" ht="29.1" customHeight="1" x14ac:dyDescent="0.2">
      <c r="A1" s="76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29" ht="25.5" x14ac:dyDescent="0.2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</row>
    <row r="3" spans="1:29" ht="25.5" x14ac:dyDescent="0.2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</row>
    <row r="5" spans="1:29" ht="24" x14ac:dyDescent="0.2">
      <c r="A5" s="79" t="s">
        <v>61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</row>
    <row r="6" spans="1:29" ht="13.5" customHeight="1" x14ac:dyDescent="0.2">
      <c r="A6" s="27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</row>
    <row r="7" spans="1:29" ht="21" x14ac:dyDescent="0.2">
      <c r="E7" s="77" t="s">
        <v>3</v>
      </c>
      <c r="F7" s="77"/>
      <c r="G7" s="77"/>
      <c r="H7" s="77"/>
      <c r="I7" s="77"/>
      <c r="K7" s="77" t="s">
        <v>4</v>
      </c>
      <c r="L7" s="77"/>
      <c r="M7" s="77"/>
      <c r="N7" s="77"/>
      <c r="O7" s="77"/>
      <c r="P7" s="77"/>
      <c r="Q7" s="77"/>
      <c r="S7" s="77" t="s">
        <v>5</v>
      </c>
      <c r="T7" s="77"/>
      <c r="U7" s="77"/>
      <c r="V7" s="77"/>
      <c r="W7" s="77"/>
      <c r="X7" s="77"/>
      <c r="Y7" s="77"/>
      <c r="Z7" s="77"/>
      <c r="AA7" s="77"/>
    </row>
    <row r="8" spans="1:29" ht="21" x14ac:dyDescent="0.2">
      <c r="E8" s="3"/>
      <c r="F8" s="3"/>
      <c r="G8" s="3"/>
      <c r="H8" s="3"/>
      <c r="I8" s="3"/>
      <c r="K8" s="78" t="s">
        <v>17</v>
      </c>
      <c r="L8" s="78"/>
      <c r="M8" s="78"/>
      <c r="N8" s="3"/>
      <c r="O8" s="78" t="s">
        <v>18</v>
      </c>
      <c r="P8" s="78"/>
      <c r="Q8" s="78"/>
      <c r="S8" s="3"/>
      <c r="T8" s="3"/>
      <c r="U8" s="3"/>
      <c r="V8" s="3"/>
      <c r="W8" s="3"/>
      <c r="X8" s="3"/>
      <c r="Y8" s="3"/>
      <c r="Z8" s="3"/>
      <c r="AA8" s="3"/>
    </row>
    <row r="9" spans="1:29" ht="21" x14ac:dyDescent="0.2">
      <c r="A9" s="77" t="s">
        <v>19</v>
      </c>
      <c r="B9" s="77"/>
      <c r="D9" s="77" t="s">
        <v>20</v>
      </c>
      <c r="E9" s="77"/>
      <c r="F9" s="31"/>
      <c r="G9" s="2" t="s">
        <v>10</v>
      </c>
      <c r="H9" s="31"/>
      <c r="I9" s="2" t="s">
        <v>11</v>
      </c>
      <c r="J9" s="31"/>
      <c r="K9" s="4" t="s">
        <v>9</v>
      </c>
      <c r="L9" s="32"/>
      <c r="M9" s="4" t="s">
        <v>10</v>
      </c>
      <c r="N9" s="31"/>
      <c r="O9" s="4" t="s">
        <v>9</v>
      </c>
      <c r="P9" s="32"/>
      <c r="Q9" s="4" t="s">
        <v>12</v>
      </c>
      <c r="R9" s="31"/>
      <c r="S9" s="2" t="s">
        <v>9</v>
      </c>
      <c r="T9" s="31"/>
      <c r="U9" s="2" t="s">
        <v>21</v>
      </c>
      <c r="V9" s="31"/>
      <c r="W9" s="2" t="s">
        <v>10</v>
      </c>
      <c r="X9" s="31"/>
      <c r="Y9" s="2" t="s">
        <v>11</v>
      </c>
      <c r="Z9" s="31"/>
      <c r="AA9" s="2" t="s">
        <v>14</v>
      </c>
    </row>
    <row r="10" spans="1:29" ht="21.75" customHeight="1" x14ac:dyDescent="0.2">
      <c r="A10" s="89" t="s">
        <v>22</v>
      </c>
      <c r="B10" s="89"/>
      <c r="D10" s="83">
        <v>8548772</v>
      </c>
      <c r="E10" s="83"/>
      <c r="F10" s="31"/>
      <c r="G10" s="18">
        <v>104595697828</v>
      </c>
      <c r="H10" s="31"/>
      <c r="I10" s="18">
        <v>104658690747.91499</v>
      </c>
      <c r="J10" s="31"/>
      <c r="K10" s="18">
        <v>337891344</v>
      </c>
      <c r="L10" s="31"/>
      <c r="M10" s="18">
        <v>4198927267671</v>
      </c>
      <c r="N10" s="31"/>
      <c r="O10" s="18">
        <v>-341436964</v>
      </c>
      <c r="P10" s="31"/>
      <c r="Q10" s="18">
        <v>4243112917721</v>
      </c>
      <c r="R10" s="31"/>
      <c r="S10" s="18">
        <v>5003152</v>
      </c>
      <c r="T10" s="31"/>
      <c r="U10" s="18">
        <v>12513</v>
      </c>
      <c r="V10" s="31"/>
      <c r="W10" s="18">
        <v>62598721687</v>
      </c>
      <c r="X10" s="31"/>
      <c r="Y10" s="18">
        <v>62602093309.463402</v>
      </c>
      <c r="Z10" s="31"/>
      <c r="AA10" s="33">
        <v>21.747322053958516</v>
      </c>
      <c r="AC10" s="30"/>
    </row>
    <row r="11" spans="1:29" ht="21.75" customHeight="1" x14ac:dyDescent="0.2">
      <c r="A11" s="87" t="s">
        <v>23</v>
      </c>
      <c r="B11" s="87"/>
      <c r="D11" s="88">
        <v>2878896</v>
      </c>
      <c r="E11" s="88"/>
      <c r="F11" s="31"/>
      <c r="G11" s="21">
        <v>31998252023</v>
      </c>
      <c r="H11" s="31"/>
      <c r="I11" s="21">
        <v>31575616352.091</v>
      </c>
      <c r="J11" s="31"/>
      <c r="K11" s="21">
        <v>170816699</v>
      </c>
      <c r="L11" s="31"/>
      <c r="M11" s="21">
        <v>2020011639073</v>
      </c>
      <c r="N11" s="31"/>
      <c r="O11" s="21">
        <v>-171193185</v>
      </c>
      <c r="P11" s="31"/>
      <c r="Q11" s="21">
        <v>2033808221983</v>
      </c>
      <c r="R11" s="31"/>
      <c r="S11" s="21">
        <v>2502410</v>
      </c>
      <c r="T11" s="31"/>
      <c r="U11" s="21">
        <v>12686</v>
      </c>
      <c r="V11" s="31"/>
      <c r="W11" s="21">
        <v>31668309941</v>
      </c>
      <c r="X11" s="31"/>
      <c r="Y11" s="21">
        <v>31707875391.7537</v>
      </c>
      <c r="Z11" s="31"/>
      <c r="AA11" s="34">
        <v>11.014989137543978</v>
      </c>
      <c r="AC11" s="30"/>
    </row>
    <row r="12" spans="1:29" ht="21.75" customHeight="1" x14ac:dyDescent="0.2">
      <c r="A12" s="87" t="s">
        <v>24</v>
      </c>
      <c r="B12" s="87"/>
      <c r="D12" s="88">
        <v>1</v>
      </c>
      <c r="E12" s="88"/>
      <c r="F12" s="31"/>
      <c r="G12" s="21">
        <v>10339</v>
      </c>
      <c r="H12" s="31"/>
      <c r="I12" s="21">
        <v>11134.9118125</v>
      </c>
      <c r="J12" s="31"/>
      <c r="K12" s="21">
        <v>0</v>
      </c>
      <c r="L12" s="31"/>
      <c r="M12" s="21">
        <v>0</v>
      </c>
      <c r="N12" s="31"/>
      <c r="O12" s="21">
        <v>0</v>
      </c>
      <c r="P12" s="31"/>
      <c r="Q12" s="21">
        <v>0</v>
      </c>
      <c r="R12" s="31"/>
      <c r="S12" s="21">
        <v>1</v>
      </c>
      <c r="T12" s="31"/>
      <c r="U12" s="21">
        <v>11385</v>
      </c>
      <c r="V12" s="31"/>
      <c r="W12" s="21">
        <v>10339</v>
      </c>
      <c r="X12" s="31"/>
      <c r="Y12" s="21">
        <v>11382.8653125</v>
      </c>
      <c r="Z12" s="31"/>
      <c r="AA12" s="34">
        <v>3.9542901005572228E-6</v>
      </c>
      <c r="AC12" s="30"/>
    </row>
    <row r="13" spans="1:29" ht="21.75" customHeight="1" x14ac:dyDescent="0.2">
      <c r="A13" s="87" t="s">
        <v>25</v>
      </c>
      <c r="B13" s="87"/>
      <c r="D13" s="88">
        <v>1259788</v>
      </c>
      <c r="E13" s="88"/>
      <c r="F13" s="31"/>
      <c r="G13" s="21">
        <v>19571571283</v>
      </c>
      <c r="H13" s="31"/>
      <c r="I13" s="21">
        <v>19397387014.1903</v>
      </c>
      <c r="J13" s="31"/>
      <c r="K13" s="21">
        <v>18196482</v>
      </c>
      <c r="L13" s="31"/>
      <c r="M13" s="21">
        <v>304325991740</v>
      </c>
      <c r="N13" s="31"/>
      <c r="O13" s="21">
        <v>-17936510</v>
      </c>
      <c r="P13" s="31"/>
      <c r="Q13" s="21">
        <v>299937625864</v>
      </c>
      <c r="R13" s="31"/>
      <c r="S13" s="21">
        <v>1519760</v>
      </c>
      <c r="T13" s="31"/>
      <c r="U13" s="21">
        <v>18087</v>
      </c>
      <c r="V13" s="31"/>
      <c r="W13" s="21">
        <v>26189373286</v>
      </c>
      <c r="X13" s="31"/>
      <c r="Y13" s="21">
        <v>27481370743.959</v>
      </c>
      <c r="Z13" s="31"/>
      <c r="AA13" s="34">
        <v>9.5467449802156263</v>
      </c>
      <c r="AC13" s="30"/>
    </row>
    <row r="14" spans="1:29" ht="21.75" customHeight="1" x14ac:dyDescent="0.2">
      <c r="A14" s="84" t="s">
        <v>26</v>
      </c>
      <c r="B14" s="84"/>
      <c r="D14" s="85">
        <v>340800</v>
      </c>
      <c r="E14" s="85"/>
      <c r="F14" s="31"/>
      <c r="G14" s="35">
        <v>4499744342</v>
      </c>
      <c r="H14" s="31"/>
      <c r="I14" s="35">
        <v>4809490051.5</v>
      </c>
      <c r="J14" s="31"/>
      <c r="K14" s="35">
        <v>0</v>
      </c>
      <c r="L14" s="31"/>
      <c r="M14" s="35">
        <v>0</v>
      </c>
      <c r="N14" s="31"/>
      <c r="O14" s="35">
        <v>-49500</v>
      </c>
      <c r="P14" s="31"/>
      <c r="Q14" s="35">
        <v>700046219</v>
      </c>
      <c r="R14" s="31"/>
      <c r="S14" s="35">
        <v>291300</v>
      </c>
      <c r="T14" s="31"/>
      <c r="U14" s="21">
        <v>14425</v>
      </c>
      <c r="V14" s="31"/>
      <c r="W14" s="35">
        <v>3846172320</v>
      </c>
      <c r="X14" s="31"/>
      <c r="Y14" s="35">
        <v>4201214624.53125</v>
      </c>
      <c r="Z14" s="31"/>
      <c r="AA14" s="34">
        <v>1.4594586638793765</v>
      </c>
      <c r="AC14" s="30"/>
    </row>
    <row r="15" spans="1:29" ht="21.75" customHeight="1" x14ac:dyDescent="0.2">
      <c r="A15" s="82" t="s">
        <v>16</v>
      </c>
      <c r="B15" s="82"/>
      <c r="D15" s="86">
        <f>SUM(D10:E14)</f>
        <v>13028257</v>
      </c>
      <c r="E15" s="86"/>
      <c r="F15" s="31"/>
      <c r="G15" s="20">
        <f>SUM(G10:G14)</f>
        <v>160665275815</v>
      </c>
      <c r="H15" s="31"/>
      <c r="I15" s="20">
        <f>SUM(I10:I14)</f>
        <v>160441195300.60812</v>
      </c>
      <c r="J15" s="31"/>
      <c r="K15" s="20">
        <f>SUM(K10:K14)</f>
        <v>526904525</v>
      </c>
      <c r="L15" s="31"/>
      <c r="M15" s="20">
        <f>SUM(M10:M14)</f>
        <v>6523264898484</v>
      </c>
      <c r="N15" s="31"/>
      <c r="O15" s="20">
        <f>SUM(O10:O14)</f>
        <v>-530616159</v>
      </c>
      <c r="P15" s="31"/>
      <c r="Q15" s="20">
        <f>SUM(Q10:Q14)</f>
        <v>6577558811787</v>
      </c>
      <c r="R15" s="31"/>
      <c r="S15" s="20">
        <f>SUM(S10:S14)</f>
        <v>9316623</v>
      </c>
      <c r="T15" s="31"/>
      <c r="U15" s="21"/>
      <c r="V15" s="31"/>
      <c r="W15" s="20">
        <f>SUM(W10:W14)</f>
        <v>124302587573</v>
      </c>
      <c r="X15" s="31"/>
      <c r="Y15" s="20">
        <f>SUM(Y10:Y14)</f>
        <v>125992565452.57266</v>
      </c>
      <c r="Z15" s="31"/>
      <c r="AA15" s="22">
        <f>SUM(AA10:AA14)</f>
        <v>43.768518789887594</v>
      </c>
    </row>
    <row r="19" spans="25:25" x14ac:dyDescent="0.2">
      <c r="Y19" s="28"/>
    </row>
    <row r="20" spans="25:25" ht="19.5" x14ac:dyDescent="0.2">
      <c r="Y20" s="29"/>
    </row>
  </sheetData>
  <mergeCells count="23">
    <mergeCell ref="A14:B14"/>
    <mergeCell ref="D14:E14"/>
    <mergeCell ref="A15:B15"/>
    <mergeCell ref="D15:E15"/>
    <mergeCell ref="A5:AA5"/>
    <mergeCell ref="A11:B11"/>
    <mergeCell ref="D11:E11"/>
    <mergeCell ref="A12:B12"/>
    <mergeCell ref="D12:E12"/>
    <mergeCell ref="A13:B13"/>
    <mergeCell ref="D13:E13"/>
    <mergeCell ref="K8:M8"/>
    <mergeCell ref="O8:Q8"/>
    <mergeCell ref="A9:B9"/>
    <mergeCell ref="D9:E9"/>
    <mergeCell ref="A10:B10"/>
    <mergeCell ref="D10:E10"/>
    <mergeCell ref="A1:AA1"/>
    <mergeCell ref="A2:AA2"/>
    <mergeCell ref="A3:AA3"/>
    <mergeCell ref="E7:I7"/>
    <mergeCell ref="K7:Q7"/>
    <mergeCell ref="S7:AA7"/>
  </mergeCells>
  <pageMargins left="0.39" right="0.39" top="0.39" bottom="0.39" header="0" footer="0"/>
  <pageSetup scale="5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R27"/>
  <sheetViews>
    <sheetView rightToLeft="1" view="pageBreakPreview" topLeftCell="L11" zoomScale="124" zoomScaleNormal="78" zoomScaleSheetLayoutView="124" workbookViewId="0">
      <selection activeCell="P15" sqref="P15"/>
    </sheetView>
  </sheetViews>
  <sheetFormatPr defaultRowHeight="12.75" x14ac:dyDescent="0.2"/>
  <cols>
    <col min="1" max="1" width="25.7109375" bestFit="1" customWidth="1"/>
    <col min="2" max="2" width="0.7109375" customWidth="1"/>
    <col min="3" max="3" width="23.28515625" customWidth="1"/>
    <col min="4" max="4" width="0.85546875" customWidth="1"/>
    <col min="5" max="5" width="9.5703125" bestFit="1" customWidth="1"/>
    <col min="6" max="6" width="16.85546875" bestFit="1" customWidth="1"/>
    <col min="7" max="7" width="0.28515625" customWidth="1"/>
    <col min="8" max="8" width="8" bestFit="1" customWidth="1"/>
    <col min="9" max="9" width="0.5703125" customWidth="1"/>
    <col min="10" max="10" width="15.85546875" customWidth="1"/>
    <col min="11" max="11" width="0.7109375" customWidth="1"/>
    <col min="12" max="12" width="19.42578125" bestFit="1" customWidth="1"/>
    <col min="13" max="13" width="0.5703125" customWidth="1"/>
    <col min="14" max="14" width="19.42578125" bestFit="1" customWidth="1"/>
    <col min="15" max="15" width="0.5703125" customWidth="1"/>
    <col min="16" max="16" width="16.140625" bestFit="1" customWidth="1"/>
    <col min="17" max="17" width="0.42578125" customWidth="1"/>
    <col min="18" max="18" width="18.28515625" bestFit="1" customWidth="1"/>
    <col min="19" max="19" width="0.28515625" customWidth="1"/>
  </cols>
  <sheetData>
    <row r="1" spans="1:18" ht="25.5" x14ac:dyDescent="0.2">
      <c r="A1" s="76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</row>
    <row r="2" spans="1:18" ht="25.5" x14ac:dyDescent="0.2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</row>
    <row r="3" spans="1:18" ht="25.5" x14ac:dyDescent="0.2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</row>
    <row r="5" spans="1:18" ht="24" x14ac:dyDescent="0.2">
      <c r="A5" s="79" t="s">
        <v>62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</row>
    <row r="6" spans="1:18" ht="21" customHeight="1" x14ac:dyDescent="0.2">
      <c r="A6" s="23"/>
      <c r="B6" s="23"/>
      <c r="C6" s="94" t="s">
        <v>63</v>
      </c>
      <c r="D6" s="94"/>
      <c r="E6" s="94"/>
      <c r="F6" s="94"/>
      <c r="G6" s="94"/>
      <c r="H6" s="94"/>
      <c r="J6" s="2" t="s">
        <v>3</v>
      </c>
      <c r="L6" s="77" t="s">
        <v>4</v>
      </c>
      <c r="M6" s="77"/>
      <c r="N6" s="77"/>
      <c r="P6" s="94" t="s">
        <v>5</v>
      </c>
      <c r="Q6" s="94"/>
      <c r="R6" s="94"/>
    </row>
    <row r="7" spans="1:18" ht="21" customHeight="1" x14ac:dyDescent="0.2">
      <c r="A7" s="94" t="s">
        <v>27</v>
      </c>
      <c r="B7" s="23"/>
      <c r="C7" s="90" t="s">
        <v>64</v>
      </c>
      <c r="D7" s="42"/>
      <c r="E7" s="90" t="s">
        <v>65</v>
      </c>
      <c r="F7" s="90" t="s">
        <v>66</v>
      </c>
      <c r="G7" s="23"/>
      <c r="H7" s="90" t="s">
        <v>67</v>
      </c>
      <c r="J7" s="90" t="s">
        <v>28</v>
      </c>
      <c r="K7" s="23"/>
      <c r="L7" s="95" t="s">
        <v>29</v>
      </c>
      <c r="M7" s="3"/>
      <c r="N7" s="95" t="s">
        <v>30</v>
      </c>
      <c r="P7" s="95" t="s">
        <v>28</v>
      </c>
      <c r="R7" s="95" t="s">
        <v>14</v>
      </c>
    </row>
    <row r="8" spans="1:18" ht="21" x14ac:dyDescent="0.2">
      <c r="A8" s="91"/>
      <c r="B8" s="23"/>
      <c r="C8" s="91"/>
      <c r="D8" s="23"/>
      <c r="E8" s="91"/>
      <c r="F8" s="91"/>
      <c r="G8" s="23"/>
      <c r="H8" s="91"/>
      <c r="J8" s="91"/>
      <c r="K8" s="23"/>
      <c r="L8" s="96"/>
      <c r="N8" s="96"/>
      <c r="P8" s="96"/>
      <c r="R8" s="96"/>
    </row>
    <row r="9" spans="1:18" ht="18.75" customHeight="1" x14ac:dyDescent="0.2">
      <c r="A9" s="39" t="s">
        <v>68</v>
      </c>
      <c r="B9" s="39"/>
      <c r="C9" s="92" t="s">
        <v>69</v>
      </c>
      <c r="D9" s="92"/>
      <c r="E9" s="92" t="s">
        <v>70</v>
      </c>
      <c r="F9" s="39" t="s">
        <v>71</v>
      </c>
      <c r="H9" s="93">
        <v>0.05</v>
      </c>
      <c r="I9" s="31"/>
      <c r="J9" s="21">
        <v>3709705</v>
      </c>
      <c r="K9" s="31"/>
      <c r="L9" s="18">
        <v>15183</v>
      </c>
      <c r="M9" s="31"/>
      <c r="N9" s="18">
        <v>10000</v>
      </c>
      <c r="O9" s="31"/>
      <c r="P9" s="18">
        <v>3714888</v>
      </c>
      <c r="Q9" s="31"/>
      <c r="R9" s="33">
        <v>1.2905138064795863E-3</v>
      </c>
    </row>
    <row r="10" spans="1:18" ht="18.75" customHeight="1" x14ac:dyDescent="0.2">
      <c r="A10" s="39" t="s">
        <v>72</v>
      </c>
      <c r="B10" s="39"/>
      <c r="C10" s="92" t="s">
        <v>73</v>
      </c>
      <c r="D10" s="92"/>
      <c r="E10" s="92"/>
      <c r="F10" s="39" t="s">
        <v>74</v>
      </c>
      <c r="H10" s="93"/>
      <c r="I10" s="31"/>
      <c r="J10" s="21">
        <v>14630493927</v>
      </c>
      <c r="K10" s="31"/>
      <c r="L10" s="21">
        <v>2042767683189</v>
      </c>
      <c r="M10" s="31"/>
      <c r="N10" s="21">
        <v>2041394249017</v>
      </c>
      <c r="O10" s="31"/>
      <c r="P10" s="21">
        <v>16003928099</v>
      </c>
      <c r="Q10" s="31"/>
      <c r="R10" s="34">
        <v>5.559599689052833</v>
      </c>
    </row>
    <row r="11" spans="1:18" ht="18.75" customHeight="1" x14ac:dyDescent="0.2">
      <c r="A11" s="39" t="s">
        <v>72</v>
      </c>
      <c r="B11" s="39"/>
      <c r="C11" s="92" t="s">
        <v>75</v>
      </c>
      <c r="D11" s="92"/>
      <c r="E11" s="92"/>
      <c r="F11" s="39" t="s">
        <v>76</v>
      </c>
      <c r="H11" s="93"/>
      <c r="I11" s="31"/>
      <c r="J11" s="21">
        <v>424330703</v>
      </c>
      <c r="K11" s="31"/>
      <c r="L11" s="21">
        <v>299098193751</v>
      </c>
      <c r="M11" s="31"/>
      <c r="N11" s="21">
        <v>299510620907</v>
      </c>
      <c r="O11" s="31"/>
      <c r="P11" s="21">
        <v>11903547</v>
      </c>
      <c r="Q11" s="31"/>
      <c r="R11" s="34">
        <v>4.1351695527775427E-3</v>
      </c>
    </row>
    <row r="12" spans="1:18" ht="18.75" customHeight="1" x14ac:dyDescent="0.2">
      <c r="A12" s="39" t="s">
        <v>72</v>
      </c>
      <c r="B12" s="39"/>
      <c r="C12" s="92" t="s">
        <v>77</v>
      </c>
      <c r="D12" s="92"/>
      <c r="E12" s="92"/>
      <c r="F12" s="39" t="s">
        <v>78</v>
      </c>
      <c r="H12" s="93"/>
      <c r="I12" s="31"/>
      <c r="J12" s="21">
        <v>6255923451</v>
      </c>
      <c r="K12" s="31"/>
      <c r="L12" s="21">
        <v>2408977820104</v>
      </c>
      <c r="M12" s="31"/>
      <c r="N12" s="21">
        <v>2414321470933</v>
      </c>
      <c r="O12" s="31"/>
      <c r="P12" s="21">
        <v>912272622</v>
      </c>
      <c r="Q12" s="31"/>
      <c r="R12" s="34">
        <v>0.31691410722593327</v>
      </c>
    </row>
    <row r="13" spans="1:18" ht="18.75" customHeight="1" x14ac:dyDescent="0.2">
      <c r="A13" s="39" t="s">
        <v>72</v>
      </c>
      <c r="B13" s="39"/>
      <c r="C13" s="92" t="s">
        <v>79</v>
      </c>
      <c r="D13" s="92"/>
      <c r="E13" s="92"/>
      <c r="F13" s="39" t="s">
        <v>80</v>
      </c>
      <c r="H13" s="93"/>
      <c r="I13" s="31"/>
      <c r="J13" s="21">
        <v>10220135</v>
      </c>
      <c r="K13" s="31"/>
      <c r="L13" s="21">
        <v>700088102</v>
      </c>
      <c r="M13" s="31"/>
      <c r="N13" s="21">
        <v>338292706</v>
      </c>
      <c r="O13" s="31"/>
      <c r="P13" s="21">
        <v>372015531</v>
      </c>
      <c r="Q13" s="31"/>
      <c r="R13" s="34">
        <v>0.12923436156899873</v>
      </c>
    </row>
    <row r="14" spans="1:18" ht="18.75" customHeight="1" x14ac:dyDescent="0.2">
      <c r="A14" s="39" t="s">
        <v>81</v>
      </c>
      <c r="B14" s="39"/>
      <c r="C14" s="92" t="s">
        <v>82</v>
      </c>
      <c r="D14" s="92"/>
      <c r="E14" s="92"/>
      <c r="F14" s="39" t="s">
        <v>83</v>
      </c>
      <c r="G14" s="38"/>
      <c r="H14" s="93"/>
      <c r="I14" s="31"/>
      <c r="J14" s="21">
        <v>10000</v>
      </c>
      <c r="K14" s="31"/>
      <c r="L14" s="35">
        <v>0</v>
      </c>
      <c r="M14" s="31"/>
      <c r="N14" s="35">
        <v>0</v>
      </c>
      <c r="O14" s="31"/>
      <c r="P14" s="35">
        <v>10000</v>
      </c>
      <c r="Q14" s="31"/>
      <c r="R14" s="34">
        <v>3.4738969424639081E-6</v>
      </c>
    </row>
    <row r="15" spans="1:18" ht="19.5" customHeight="1" thickBot="1" x14ac:dyDescent="0.25">
      <c r="A15" s="40" t="s">
        <v>16</v>
      </c>
      <c r="B15" s="40"/>
      <c r="C15" s="40"/>
      <c r="D15" s="40"/>
      <c r="E15" s="40"/>
      <c r="F15" s="40"/>
      <c r="H15" s="21"/>
      <c r="I15" s="31"/>
      <c r="J15" s="20">
        <f>SUM(J9:J14)</f>
        <v>21324687921</v>
      </c>
      <c r="K15" s="31"/>
      <c r="L15" s="20">
        <f>SUM(L9:L14)</f>
        <v>4751543800329</v>
      </c>
      <c r="M15" s="31"/>
      <c r="N15" s="20">
        <f>SUM(N9:N14)</f>
        <v>4755564643563</v>
      </c>
      <c r="O15" s="31"/>
      <c r="P15" s="20">
        <f>SUM(P9:P14)</f>
        <v>17303844687</v>
      </c>
      <c r="Q15" s="31"/>
      <c r="R15" s="22">
        <f>SUM(R9:R14)</f>
        <v>6.0111773151039651</v>
      </c>
    </row>
    <row r="16" spans="1:18" ht="13.5" thickTop="1" x14ac:dyDescent="0.2"/>
    <row r="18" spans="1:16" ht="19.5" x14ac:dyDescent="0.5">
      <c r="P18" s="37"/>
    </row>
    <row r="22" spans="1:16" ht="18" x14ac:dyDescent="0.45">
      <c r="A22" s="41"/>
    </row>
    <row r="27" spans="1:16" ht="18.75" x14ac:dyDescent="0.45">
      <c r="F27" s="36"/>
    </row>
  </sheetData>
  <mergeCells count="25">
    <mergeCell ref="H7:H8"/>
    <mergeCell ref="F7:F8"/>
    <mergeCell ref="H9:H14"/>
    <mergeCell ref="A1:R1"/>
    <mergeCell ref="A2:R2"/>
    <mergeCell ref="A3:R3"/>
    <mergeCell ref="L6:N6"/>
    <mergeCell ref="A5:R5"/>
    <mergeCell ref="A7:A8"/>
    <mergeCell ref="C6:H6"/>
    <mergeCell ref="J7:J8"/>
    <mergeCell ref="L7:L8"/>
    <mergeCell ref="N7:N8"/>
    <mergeCell ref="P7:P8"/>
    <mergeCell ref="R7:R8"/>
    <mergeCell ref="P6:R6"/>
    <mergeCell ref="C7:C8"/>
    <mergeCell ref="E7:E8"/>
    <mergeCell ref="C9:D9"/>
    <mergeCell ref="E9:E14"/>
    <mergeCell ref="C10:D10"/>
    <mergeCell ref="C11:D11"/>
    <mergeCell ref="C12:D12"/>
    <mergeCell ref="C13:D13"/>
    <mergeCell ref="C14:D14"/>
  </mergeCells>
  <pageMargins left="0.39" right="0.39" top="0.39" bottom="0.39" header="0" footer="0"/>
  <pageSetup scale="7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1:S15"/>
  <sheetViews>
    <sheetView rightToLeft="1" view="pageBreakPreview" topLeftCell="F1" zoomScale="106" zoomScaleNormal="100" zoomScaleSheetLayoutView="106" workbookViewId="0">
      <selection activeCell="A20" sqref="A20"/>
    </sheetView>
  </sheetViews>
  <sheetFormatPr defaultRowHeight="12.75" x14ac:dyDescent="0.2"/>
  <cols>
    <col min="1" max="1" width="52" bestFit="1" customWidth="1"/>
    <col min="2" max="2" width="15" bestFit="1" customWidth="1"/>
    <col min="3" max="3" width="0.85546875" customWidth="1"/>
    <col min="4" max="4" width="10.140625" bestFit="1" customWidth="1"/>
    <col min="5" max="5" width="1.28515625" customWidth="1"/>
    <col min="6" max="6" width="15" bestFit="1" customWidth="1"/>
    <col min="7" max="7" width="9.85546875" bestFit="1" customWidth="1"/>
    <col min="8" max="8" width="0.85546875" customWidth="1"/>
    <col min="9" max="9" width="10.7109375" bestFit="1" customWidth="1"/>
    <col min="10" max="10" width="0.85546875" customWidth="1"/>
    <col min="11" max="11" width="11.140625" bestFit="1" customWidth="1"/>
    <col min="12" max="12" width="0.7109375" customWidth="1"/>
    <col min="13" max="13" width="14.7109375" customWidth="1"/>
    <col min="14" max="14" width="0.7109375" customWidth="1"/>
    <col min="15" max="15" width="10.7109375" bestFit="1" customWidth="1"/>
    <col min="16" max="16" width="0.7109375" customWidth="1"/>
    <col min="17" max="17" width="12" bestFit="1" customWidth="1"/>
    <col min="18" max="18" width="0.28515625" customWidth="1"/>
  </cols>
  <sheetData>
    <row r="1" spans="1:19" ht="29.1" customHeight="1" x14ac:dyDescent="0.2">
      <c r="A1" s="76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</row>
    <row r="2" spans="1:19" ht="21.75" customHeight="1" x14ac:dyDescent="0.2">
      <c r="A2" s="76" t="s">
        <v>36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</row>
    <row r="3" spans="1:19" ht="21.75" customHeight="1" x14ac:dyDescent="0.2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</row>
    <row r="4" spans="1:19" ht="14.45" customHeight="1" x14ac:dyDescent="0.2"/>
    <row r="5" spans="1:19" ht="33" customHeight="1" x14ac:dyDescent="0.2">
      <c r="A5" s="79" t="s">
        <v>84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</row>
    <row r="6" spans="1:19" ht="30.75" customHeight="1" x14ac:dyDescent="0.2">
      <c r="A6" s="77" t="s">
        <v>37</v>
      </c>
      <c r="B6" s="44"/>
      <c r="G6" s="77" t="s">
        <v>91</v>
      </c>
      <c r="H6" s="77"/>
      <c r="I6" s="77"/>
      <c r="J6" s="77"/>
      <c r="K6" s="77"/>
      <c r="M6" s="77" t="s">
        <v>90</v>
      </c>
      <c r="N6" s="77"/>
      <c r="O6" s="77"/>
      <c r="P6" s="77"/>
      <c r="Q6" s="77"/>
    </row>
    <row r="7" spans="1:19" ht="36" customHeight="1" x14ac:dyDescent="0.2">
      <c r="A7" s="96"/>
      <c r="B7" s="97" t="s">
        <v>85</v>
      </c>
      <c r="D7" s="97" t="s">
        <v>86</v>
      </c>
      <c r="F7" s="97" t="s">
        <v>87</v>
      </c>
      <c r="G7" s="99" t="s">
        <v>53</v>
      </c>
      <c r="H7" s="43"/>
      <c r="I7" s="99" t="s">
        <v>52</v>
      </c>
      <c r="J7" s="43"/>
      <c r="K7" s="99" t="s">
        <v>54</v>
      </c>
      <c r="M7" s="99" t="s">
        <v>53</v>
      </c>
      <c r="N7" s="43"/>
      <c r="O7" s="99" t="s">
        <v>52</v>
      </c>
      <c r="P7" s="43"/>
      <c r="Q7" s="99" t="s">
        <v>54</v>
      </c>
    </row>
    <row r="8" spans="1:19" ht="2.25" customHeight="1" x14ac:dyDescent="0.2">
      <c r="A8" s="77"/>
      <c r="B8" s="98"/>
      <c r="D8" s="98"/>
      <c r="F8" s="98"/>
      <c r="G8" s="100"/>
      <c r="I8" s="100"/>
      <c r="K8" s="100"/>
      <c r="M8" s="100"/>
      <c r="O8" s="100"/>
      <c r="Q8" s="100"/>
    </row>
    <row r="9" spans="1:19" ht="18.75" x14ac:dyDescent="0.2">
      <c r="A9" s="8" t="s">
        <v>31</v>
      </c>
      <c r="B9" s="39" t="s">
        <v>89</v>
      </c>
      <c r="D9" s="101" t="s">
        <v>88</v>
      </c>
      <c r="F9" s="102">
        <v>0.05</v>
      </c>
      <c r="G9" s="18">
        <v>15183</v>
      </c>
      <c r="H9" s="31"/>
      <c r="I9" s="18">
        <v>0</v>
      </c>
      <c r="J9" s="31"/>
      <c r="K9" s="18">
        <v>15183</v>
      </c>
      <c r="L9" s="31"/>
      <c r="M9" s="18">
        <v>45923</v>
      </c>
      <c r="N9" s="31"/>
      <c r="O9" s="18">
        <v>0</v>
      </c>
      <c r="P9" s="31"/>
      <c r="Q9" s="18">
        <v>45923</v>
      </c>
      <c r="S9" s="28"/>
    </row>
    <row r="10" spans="1:19" ht="18.75" x14ac:dyDescent="0.2">
      <c r="A10" s="9" t="s">
        <v>32</v>
      </c>
      <c r="B10" s="39" t="s">
        <v>3</v>
      </c>
      <c r="D10" s="88"/>
      <c r="F10" s="103"/>
      <c r="G10" s="21">
        <v>56448</v>
      </c>
      <c r="H10" s="31"/>
      <c r="I10" s="21">
        <v>0</v>
      </c>
      <c r="J10" s="31"/>
      <c r="K10" s="21">
        <v>56448</v>
      </c>
      <c r="L10" s="31"/>
      <c r="M10" s="21">
        <v>11620439</v>
      </c>
      <c r="N10" s="31"/>
      <c r="O10" s="21">
        <v>0</v>
      </c>
      <c r="P10" s="31"/>
      <c r="Q10" s="21">
        <v>11620439</v>
      </c>
      <c r="S10" s="28"/>
    </row>
    <row r="11" spans="1:19" ht="18.75" x14ac:dyDescent="0.2">
      <c r="A11" s="9" t="s">
        <v>33</v>
      </c>
      <c r="B11" s="39" t="s">
        <v>3</v>
      </c>
      <c r="D11" s="88"/>
      <c r="F11" s="103"/>
      <c r="G11" s="21">
        <v>31483</v>
      </c>
      <c r="H11" s="31"/>
      <c r="I11" s="21">
        <v>0</v>
      </c>
      <c r="J11" s="31"/>
      <c r="K11" s="21">
        <v>31483</v>
      </c>
      <c r="L11" s="31"/>
      <c r="M11" s="21">
        <v>37353</v>
      </c>
      <c r="N11" s="31"/>
      <c r="O11" s="21">
        <v>0</v>
      </c>
      <c r="P11" s="31"/>
      <c r="Q11" s="21">
        <v>37353</v>
      </c>
      <c r="S11" s="28"/>
    </row>
    <row r="12" spans="1:19" ht="18.75" x14ac:dyDescent="0.2">
      <c r="A12" s="9" t="s">
        <v>34</v>
      </c>
      <c r="B12" s="39" t="s">
        <v>3</v>
      </c>
      <c r="D12" s="88"/>
      <c r="F12" s="103"/>
      <c r="G12" s="21">
        <v>7838</v>
      </c>
      <c r="H12" s="31"/>
      <c r="I12" s="21">
        <v>0</v>
      </c>
      <c r="J12" s="31"/>
      <c r="K12" s="21">
        <v>7838</v>
      </c>
      <c r="L12" s="31"/>
      <c r="M12" s="21">
        <v>411687</v>
      </c>
      <c r="N12" s="31"/>
      <c r="O12" s="21">
        <v>0</v>
      </c>
      <c r="P12" s="31"/>
      <c r="Q12" s="21">
        <v>411687</v>
      </c>
      <c r="S12" s="28"/>
    </row>
    <row r="13" spans="1:19" ht="18.75" x14ac:dyDescent="0.2">
      <c r="A13" s="9" t="s">
        <v>35</v>
      </c>
      <c r="B13" s="39" t="s">
        <v>3</v>
      </c>
      <c r="D13" s="88"/>
      <c r="F13" s="103"/>
      <c r="G13" s="35">
        <v>41885</v>
      </c>
      <c r="H13" s="31"/>
      <c r="I13" s="35">
        <v>0</v>
      </c>
      <c r="J13" s="31"/>
      <c r="K13" s="35">
        <v>41885</v>
      </c>
      <c r="L13" s="31"/>
      <c r="M13" s="35">
        <v>125143</v>
      </c>
      <c r="N13" s="31"/>
      <c r="O13" s="35">
        <v>0</v>
      </c>
      <c r="P13" s="31"/>
      <c r="Q13" s="35">
        <v>125143</v>
      </c>
      <c r="S13" s="28"/>
    </row>
    <row r="14" spans="1:19" ht="21.75" thickBot="1" x14ac:dyDescent="0.25">
      <c r="A14" s="23" t="s">
        <v>16</v>
      </c>
      <c r="G14" s="20">
        <f>SUM(G9:G13)</f>
        <v>152837</v>
      </c>
      <c r="H14" s="31"/>
      <c r="I14" s="20">
        <f>SUM(I9:I13)</f>
        <v>0</v>
      </c>
      <c r="J14" s="31"/>
      <c r="K14" s="20">
        <f>SUM(K9:K13)</f>
        <v>152837</v>
      </c>
      <c r="L14" s="31"/>
      <c r="M14" s="20">
        <f>SUM(M9:M13)</f>
        <v>12240545</v>
      </c>
      <c r="N14" s="31"/>
      <c r="O14" s="20">
        <f>SUM(O9:O13)</f>
        <v>0</v>
      </c>
      <c r="P14" s="31"/>
      <c r="Q14" s="20">
        <f>SUM(Q9:Q13)</f>
        <v>12240545</v>
      </c>
      <c r="S14" s="28"/>
    </row>
    <row r="15" spans="1:19" ht="13.5" thickTop="1" x14ac:dyDescent="0.2"/>
  </sheetData>
  <mergeCells count="18">
    <mergeCell ref="D9:D13"/>
    <mergeCell ref="F9:F13"/>
    <mergeCell ref="A1:Q1"/>
    <mergeCell ref="A2:Q2"/>
    <mergeCell ref="A3:Q3"/>
    <mergeCell ref="A5:Q5"/>
    <mergeCell ref="A6:A8"/>
    <mergeCell ref="G6:K6"/>
    <mergeCell ref="M6:Q6"/>
    <mergeCell ref="B7:B8"/>
    <mergeCell ref="D7:D8"/>
    <mergeCell ref="F7:F8"/>
    <mergeCell ref="G7:G8"/>
    <mergeCell ref="I7:I8"/>
    <mergeCell ref="K7:K8"/>
    <mergeCell ref="M7:M8"/>
    <mergeCell ref="O7:O8"/>
    <mergeCell ref="Q7:Q8"/>
  </mergeCells>
  <pageMargins left="0.39" right="0.39" top="0.39" bottom="0.39" header="0" footer="0"/>
  <pageSetup scale="7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1:T16"/>
  <sheetViews>
    <sheetView rightToLeft="1" view="pageBreakPreview" topLeftCell="A2" zoomScaleNormal="100" zoomScaleSheetLayoutView="100" workbookViewId="0">
      <selection activeCell="Q12" sqref="Q12"/>
    </sheetView>
  </sheetViews>
  <sheetFormatPr defaultRowHeight="12.75" x14ac:dyDescent="0.2"/>
  <cols>
    <col min="1" max="1" width="40.28515625" customWidth="1"/>
    <col min="2" max="2" width="1.28515625" customWidth="1"/>
    <col min="3" max="3" width="12.140625" bestFit="1" customWidth="1"/>
    <col min="4" max="4" width="1.28515625" customWidth="1"/>
    <col min="5" max="5" width="17.85546875" bestFit="1" customWidth="1"/>
    <col min="6" max="6" width="1.28515625" customWidth="1"/>
    <col min="7" max="7" width="17.85546875" bestFit="1" customWidth="1"/>
    <col min="8" max="8" width="1.28515625" customWidth="1"/>
    <col min="9" max="9" width="21.85546875" bestFit="1" customWidth="1"/>
    <col min="10" max="10" width="1.28515625" customWidth="1"/>
    <col min="11" max="11" width="13.85546875" bestFit="1" customWidth="1"/>
    <col min="12" max="12" width="1.28515625" customWidth="1"/>
    <col min="13" max="13" width="19" bestFit="1" customWidth="1"/>
    <col min="14" max="14" width="1.28515625" customWidth="1"/>
    <col min="15" max="15" width="19" bestFit="1" customWidth="1"/>
    <col min="16" max="16" width="1.28515625" customWidth="1"/>
    <col min="17" max="17" width="21.85546875" bestFit="1" customWidth="1"/>
    <col min="18" max="18" width="0.28515625" customWidth="1"/>
    <col min="19" max="19" width="14.85546875" bestFit="1" customWidth="1"/>
  </cols>
  <sheetData>
    <row r="1" spans="1:20" ht="29.1" customHeight="1" x14ac:dyDescent="0.2">
      <c r="A1" s="76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</row>
    <row r="2" spans="1:20" ht="21.75" customHeight="1" x14ac:dyDescent="0.2">
      <c r="A2" s="76" t="s">
        <v>36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</row>
    <row r="3" spans="1:20" ht="21.75" customHeight="1" x14ac:dyDescent="0.2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</row>
    <row r="4" spans="1:20" ht="14.45" customHeight="1" x14ac:dyDescent="0.2"/>
    <row r="5" spans="1:20" ht="24" x14ac:dyDescent="0.2">
      <c r="A5" s="79" t="s">
        <v>92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</row>
    <row r="6" spans="1:20" ht="27" customHeight="1" x14ac:dyDescent="0.2">
      <c r="A6" s="77" t="s">
        <v>37</v>
      </c>
      <c r="C6" s="77" t="s">
        <v>91</v>
      </c>
      <c r="D6" s="77"/>
      <c r="E6" s="77"/>
      <c r="F6" s="77"/>
      <c r="G6" s="77"/>
      <c r="H6" s="77"/>
      <c r="I6" s="77"/>
      <c r="K6" s="96" t="s">
        <v>90</v>
      </c>
      <c r="L6" s="96"/>
      <c r="M6" s="96"/>
      <c r="N6" s="96"/>
      <c r="O6" s="96"/>
      <c r="P6" s="96"/>
      <c r="Q6" s="96"/>
    </row>
    <row r="7" spans="1:20" ht="36.75" customHeight="1" x14ac:dyDescent="0.2">
      <c r="A7" s="77"/>
      <c r="C7" s="13" t="s">
        <v>9</v>
      </c>
      <c r="D7" s="3"/>
      <c r="E7" s="13" t="s">
        <v>55</v>
      </c>
      <c r="F7" s="3"/>
      <c r="G7" s="13" t="s">
        <v>56</v>
      </c>
      <c r="H7" s="3"/>
      <c r="I7" s="13" t="s">
        <v>57</v>
      </c>
      <c r="K7" s="13" t="s">
        <v>9</v>
      </c>
      <c r="L7" s="3"/>
      <c r="M7" s="13" t="s">
        <v>55</v>
      </c>
      <c r="N7" s="3"/>
      <c r="O7" s="13" t="s">
        <v>56</v>
      </c>
      <c r="P7" s="3"/>
      <c r="Q7" s="13" t="s">
        <v>57</v>
      </c>
    </row>
    <row r="8" spans="1:20" ht="18.75" x14ac:dyDescent="0.2">
      <c r="A8" s="8" t="s">
        <v>25</v>
      </c>
      <c r="C8" s="18">
        <v>17936510</v>
      </c>
      <c r="D8" s="31"/>
      <c r="E8" s="18">
        <v>299937625864</v>
      </c>
      <c r="F8" s="31"/>
      <c r="G8" s="18">
        <v>297712177888</v>
      </c>
      <c r="H8" s="31"/>
      <c r="I8" s="18">
        <v>2225447976</v>
      </c>
      <c r="J8" s="31"/>
      <c r="K8" s="110">
        <v>27269541</v>
      </c>
      <c r="L8" s="111"/>
      <c r="M8" s="110">
        <v>438589872307</v>
      </c>
      <c r="N8" s="111"/>
      <c r="O8" s="110">
        <v>436009318146</v>
      </c>
      <c r="P8" s="111"/>
      <c r="Q8" s="110">
        <f>M8-O8</f>
        <v>2580554161</v>
      </c>
      <c r="S8" s="28"/>
      <c r="T8" s="28"/>
    </row>
    <row r="9" spans="1:20" ht="18.75" x14ac:dyDescent="0.2">
      <c r="A9" s="9" t="s">
        <v>26</v>
      </c>
      <c r="C9" s="21">
        <v>49500</v>
      </c>
      <c r="D9" s="31"/>
      <c r="E9" s="21">
        <v>700046219</v>
      </c>
      <c r="F9" s="31"/>
      <c r="G9" s="21">
        <v>664776526</v>
      </c>
      <c r="H9" s="31"/>
      <c r="I9" s="21">
        <v>35269693</v>
      </c>
      <c r="J9" s="31"/>
      <c r="K9" s="109">
        <v>49500</v>
      </c>
      <c r="L9" s="111"/>
      <c r="M9" s="109">
        <v>700046219</v>
      </c>
      <c r="N9" s="111"/>
      <c r="O9" s="109">
        <v>664907807</v>
      </c>
      <c r="P9" s="111"/>
      <c r="Q9" s="109">
        <f>M9-O9</f>
        <v>35138412</v>
      </c>
      <c r="S9" s="28"/>
      <c r="T9" s="28"/>
    </row>
    <row r="10" spans="1:20" ht="21.75" customHeight="1" x14ac:dyDescent="0.2">
      <c r="A10" s="9" t="s">
        <v>22</v>
      </c>
      <c r="C10" s="21">
        <v>341436964</v>
      </c>
      <c r="D10" s="31"/>
      <c r="E10" s="21">
        <v>4243112917721</v>
      </c>
      <c r="F10" s="31"/>
      <c r="G10" s="21">
        <v>4240822198459</v>
      </c>
      <c r="H10" s="31"/>
      <c r="I10" s="21">
        <v>2290719262</v>
      </c>
      <c r="J10" s="31"/>
      <c r="K10" s="109">
        <v>1129738439</v>
      </c>
      <c r="L10" s="111"/>
      <c r="M10" s="109">
        <v>13710197689459</v>
      </c>
      <c r="N10" s="111"/>
      <c r="O10" s="109">
        <v>13704274966634</v>
      </c>
      <c r="P10" s="111"/>
      <c r="Q10" s="109">
        <f>M10-O10</f>
        <v>5922722825</v>
      </c>
      <c r="S10" s="28"/>
      <c r="T10" s="28"/>
    </row>
    <row r="11" spans="1:20" ht="18.75" x14ac:dyDescent="0.2">
      <c r="A11" s="9" t="s">
        <v>23</v>
      </c>
      <c r="C11" s="21">
        <v>171193185</v>
      </c>
      <c r="D11" s="31"/>
      <c r="E11" s="21">
        <v>2033808221983</v>
      </c>
      <c r="F11" s="31"/>
      <c r="G11" s="21">
        <v>2018183433177</v>
      </c>
      <c r="H11" s="31"/>
      <c r="I11" s="21">
        <v>15624788806</v>
      </c>
      <c r="J11" s="31"/>
      <c r="K11" s="109">
        <v>250523139</v>
      </c>
      <c r="L11" s="111"/>
      <c r="M11" s="109">
        <f>2880415350780-3154689118</f>
        <v>2877260661662</v>
      </c>
      <c r="N11" s="111"/>
      <c r="O11" s="109">
        <v>2864348860651</v>
      </c>
      <c r="P11" s="111"/>
      <c r="Q11" s="109">
        <f>M11-O11</f>
        <v>12911801011</v>
      </c>
      <c r="S11" s="28"/>
      <c r="T11" s="28"/>
    </row>
    <row r="12" spans="1:20" ht="18.75" x14ac:dyDescent="0.2">
      <c r="A12" s="11" t="s">
        <v>48</v>
      </c>
      <c r="C12" s="35">
        <v>0</v>
      </c>
      <c r="D12" s="31"/>
      <c r="E12" s="35">
        <v>0</v>
      </c>
      <c r="F12" s="31"/>
      <c r="G12" s="35">
        <v>0</v>
      </c>
      <c r="H12" s="31"/>
      <c r="I12" s="35">
        <v>0</v>
      </c>
      <c r="J12" s="31"/>
      <c r="K12" s="112">
        <v>335145</v>
      </c>
      <c r="L12" s="111"/>
      <c r="M12" s="112">
        <v>8696807805</v>
      </c>
      <c r="N12" s="111"/>
      <c r="O12" s="112">
        <v>8549445043</v>
      </c>
      <c r="P12" s="111"/>
      <c r="Q12" s="112">
        <f>M12-O12</f>
        <v>147362762</v>
      </c>
      <c r="S12" s="28"/>
      <c r="T12" s="28"/>
    </row>
    <row r="13" spans="1:20" ht="21.75" thickBot="1" x14ac:dyDescent="0.25">
      <c r="A13" s="6" t="s">
        <v>16</v>
      </c>
      <c r="C13" s="20">
        <f>SUM(C8:C12)</f>
        <v>530616159</v>
      </c>
      <c r="D13" s="31"/>
      <c r="E13" s="20">
        <f>SUM(E8:E12)</f>
        <v>6577558811787</v>
      </c>
      <c r="F13" s="31"/>
      <c r="G13" s="20">
        <f>SUM(G8:G12)</f>
        <v>6557382586050</v>
      </c>
      <c r="H13" s="31"/>
      <c r="I13" s="20">
        <f>SUM(I8:I12)</f>
        <v>20176225737</v>
      </c>
      <c r="J13" s="31"/>
      <c r="K13" s="20">
        <f>SUM(K8:K12)</f>
        <v>1407915764</v>
      </c>
      <c r="L13" s="31"/>
      <c r="M13" s="20">
        <f>SUM(M8:M12)</f>
        <v>17035445077452</v>
      </c>
      <c r="N13" s="31"/>
      <c r="O13" s="20">
        <f>SUM(O8:O12)</f>
        <v>17013847498281</v>
      </c>
      <c r="P13" s="31"/>
      <c r="Q13" s="20">
        <f>SUM(Q8:Q12)</f>
        <v>21597579171</v>
      </c>
    </row>
    <row r="14" spans="1:20" ht="13.5" thickTop="1" x14ac:dyDescent="0.2"/>
    <row r="16" spans="1:20" x14ac:dyDescent="0.2">
      <c r="I16" s="28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68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  <pageSetUpPr fitToPage="1"/>
  </sheetPr>
  <dimension ref="A1:R23"/>
  <sheetViews>
    <sheetView rightToLeft="1" view="pageBreakPreview" zoomScaleNormal="90" zoomScaleSheetLayoutView="100" workbookViewId="0">
      <selection activeCell="Q13" sqref="Q13:R13"/>
    </sheetView>
  </sheetViews>
  <sheetFormatPr defaultRowHeight="12.75" x14ac:dyDescent="0.2"/>
  <cols>
    <col min="1" max="1" width="40.28515625" customWidth="1"/>
    <col min="2" max="2" width="1.140625" customWidth="1"/>
    <col min="3" max="3" width="10.85546875" bestFit="1" customWidth="1"/>
    <col min="4" max="4" width="1.28515625" customWidth="1"/>
    <col min="5" max="5" width="16" bestFit="1" customWidth="1"/>
    <col min="6" max="6" width="1.28515625" customWidth="1"/>
    <col min="7" max="7" width="16" bestFit="1" customWidth="1"/>
    <col min="8" max="8" width="1.28515625" customWidth="1"/>
    <col min="9" max="9" width="26.28515625" bestFit="1" customWidth="1"/>
    <col min="10" max="10" width="1.28515625" customWidth="1"/>
    <col min="11" max="11" width="10.85546875" bestFit="1" customWidth="1"/>
    <col min="12" max="12" width="1.28515625" customWidth="1"/>
    <col min="13" max="13" width="16" bestFit="1" customWidth="1"/>
    <col min="14" max="14" width="1.28515625" customWidth="1"/>
    <col min="15" max="15" width="16.1406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5.5" x14ac:dyDescent="0.2">
      <c r="A1" s="76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</row>
    <row r="2" spans="1:18" ht="25.5" x14ac:dyDescent="0.2">
      <c r="A2" s="76" t="s">
        <v>36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</row>
    <row r="3" spans="1:18" ht="25.5" x14ac:dyDescent="0.2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</row>
    <row r="5" spans="1:18" ht="24" x14ac:dyDescent="0.2">
      <c r="A5" s="79" t="s">
        <v>93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</row>
    <row r="6" spans="1:18" ht="33" customHeight="1" x14ac:dyDescent="0.2">
      <c r="A6" s="77" t="s">
        <v>37</v>
      </c>
      <c r="C6" s="77" t="s">
        <v>91</v>
      </c>
      <c r="D6" s="77"/>
      <c r="E6" s="77"/>
      <c r="F6" s="77"/>
      <c r="G6" s="77"/>
      <c r="H6" s="77"/>
      <c r="I6" s="77"/>
      <c r="K6" s="77" t="s">
        <v>90</v>
      </c>
      <c r="L6" s="77"/>
      <c r="M6" s="77"/>
      <c r="N6" s="77"/>
      <c r="O6" s="77"/>
      <c r="P6" s="77"/>
      <c r="Q6" s="77"/>
      <c r="R6" s="77"/>
    </row>
    <row r="7" spans="1:18" ht="38.25" customHeight="1" x14ac:dyDescent="0.2">
      <c r="A7" s="77"/>
      <c r="C7" s="13" t="s">
        <v>9</v>
      </c>
      <c r="D7" s="3"/>
      <c r="E7" s="13" t="s">
        <v>11</v>
      </c>
      <c r="F7" s="3"/>
      <c r="G7" s="45" t="s">
        <v>56</v>
      </c>
      <c r="H7" s="3"/>
      <c r="I7" s="45" t="s">
        <v>58</v>
      </c>
      <c r="K7" s="13" t="s">
        <v>9</v>
      </c>
      <c r="L7" s="3"/>
      <c r="M7" s="13" t="s">
        <v>11</v>
      </c>
      <c r="N7" s="3"/>
      <c r="O7" s="13" t="s">
        <v>56</v>
      </c>
      <c r="P7" s="3"/>
      <c r="Q7" s="99" t="s">
        <v>58</v>
      </c>
      <c r="R7" s="99"/>
    </row>
    <row r="8" spans="1:18" ht="18.75" x14ac:dyDescent="0.2">
      <c r="A8" s="8" t="s">
        <v>25</v>
      </c>
      <c r="C8" s="5">
        <v>1519760</v>
      </c>
      <c r="E8" s="5">
        <v>27481370744</v>
      </c>
      <c r="G8" s="47">
        <v>26009397544</v>
      </c>
      <c r="I8" s="47">
        <v>1471973200</v>
      </c>
      <c r="K8" s="5">
        <v>1519760</v>
      </c>
      <c r="M8" s="5">
        <v>27481370744</v>
      </c>
      <c r="O8" s="5">
        <v>26189391960</v>
      </c>
      <c r="Q8" s="107">
        <v>1291978784</v>
      </c>
      <c r="R8" s="107"/>
    </row>
    <row r="9" spans="1:18" ht="18.75" x14ac:dyDescent="0.2">
      <c r="A9" s="9" t="s">
        <v>24</v>
      </c>
      <c r="C9" s="10">
        <v>1</v>
      </c>
      <c r="E9" s="10">
        <v>11382</v>
      </c>
      <c r="G9" s="10">
        <v>11134</v>
      </c>
      <c r="I9" s="10">
        <v>248</v>
      </c>
      <c r="K9" s="10">
        <v>1</v>
      </c>
      <c r="M9" s="10">
        <v>11382</v>
      </c>
      <c r="O9" s="10">
        <v>10651</v>
      </c>
      <c r="Q9" s="108">
        <v>731</v>
      </c>
      <c r="R9" s="108"/>
    </row>
    <row r="10" spans="1:18" ht="18.75" x14ac:dyDescent="0.2">
      <c r="A10" s="9" t="s">
        <v>26</v>
      </c>
      <c r="C10" s="10">
        <v>291300</v>
      </c>
      <c r="E10" s="10">
        <v>4201214625</v>
      </c>
      <c r="G10" s="10">
        <v>4144582245</v>
      </c>
      <c r="I10" s="10">
        <v>56632380</v>
      </c>
      <c r="K10" s="10">
        <v>291300</v>
      </c>
      <c r="M10" s="10">
        <v>4201214625</v>
      </c>
      <c r="O10" s="10">
        <v>3912881696</v>
      </c>
      <c r="Q10" s="108">
        <v>288332929</v>
      </c>
      <c r="R10" s="108"/>
    </row>
    <row r="11" spans="1:18" ht="18.75" x14ac:dyDescent="0.2">
      <c r="A11" s="9" t="s">
        <v>15</v>
      </c>
      <c r="C11" s="10">
        <v>17421186</v>
      </c>
      <c r="E11" s="10">
        <v>107407026195</v>
      </c>
      <c r="G11" s="10">
        <v>74923799148</v>
      </c>
      <c r="I11" s="10">
        <v>32483227047</v>
      </c>
      <c r="K11" s="10">
        <v>17421186</v>
      </c>
      <c r="M11" s="10">
        <v>107407026195</v>
      </c>
      <c r="O11" s="10">
        <v>69422888243</v>
      </c>
      <c r="Q11" s="108">
        <v>37984137952</v>
      </c>
      <c r="R11" s="108"/>
    </row>
    <row r="12" spans="1:18" ht="18.75" x14ac:dyDescent="0.2">
      <c r="A12" s="9" t="s">
        <v>22</v>
      </c>
      <c r="C12" s="10">
        <v>5003152</v>
      </c>
      <c r="E12" s="10">
        <v>62602093309</v>
      </c>
      <c r="G12" s="10">
        <v>62661714606</v>
      </c>
      <c r="I12" s="10">
        <v>-59621297</v>
      </c>
      <c r="K12" s="10">
        <v>5003152</v>
      </c>
      <c r="M12" s="10">
        <v>62602093309</v>
      </c>
      <c r="O12" s="10">
        <v>62598721687</v>
      </c>
      <c r="Q12" s="108">
        <v>3371622</v>
      </c>
      <c r="R12" s="108"/>
    </row>
    <row r="13" spans="1:18" ht="21.75" customHeight="1" x14ac:dyDescent="0.2">
      <c r="A13" s="11" t="s">
        <v>23</v>
      </c>
      <c r="C13" s="12">
        <v>2502410</v>
      </c>
      <c r="E13" s="12">
        <v>31707875392</v>
      </c>
      <c r="G13" s="12">
        <v>31245674290</v>
      </c>
      <c r="I13" s="12">
        <v>462201102</v>
      </c>
      <c r="K13" s="12">
        <v>2502410</v>
      </c>
      <c r="M13" s="12">
        <v>31707875392</v>
      </c>
      <c r="O13" s="10">
        <v>31668309941</v>
      </c>
      <c r="Q13" s="105">
        <v>39565451</v>
      </c>
      <c r="R13" s="105"/>
    </row>
    <row r="14" spans="1:18" ht="21" x14ac:dyDescent="0.2">
      <c r="A14" s="6" t="s">
        <v>16</v>
      </c>
      <c r="C14" s="7">
        <f>SUM(C8:C13)</f>
        <v>26737809</v>
      </c>
      <c r="E14" s="7">
        <f>SUM(E8:E13)</f>
        <v>233399591647</v>
      </c>
      <c r="G14" s="7">
        <f>SUM(G8:G13)</f>
        <v>198985178967</v>
      </c>
      <c r="I14" s="7">
        <f>SUM(I8:I13)</f>
        <v>34414412680</v>
      </c>
      <c r="K14" s="7">
        <f>SUM(K8:K13)</f>
        <v>26737809</v>
      </c>
      <c r="M14" s="7">
        <f>SUM(M8:M13)</f>
        <v>233399591647</v>
      </c>
      <c r="O14" s="58">
        <f>SUM(O8:O13)</f>
        <v>193792204178</v>
      </c>
      <c r="Q14" s="106">
        <f>SUM(Q8:R13)</f>
        <v>39607387469</v>
      </c>
      <c r="R14" s="106"/>
    </row>
    <row r="20" spans="9:9" x14ac:dyDescent="0.2">
      <c r="I20" s="28"/>
    </row>
    <row r="21" spans="9:9" x14ac:dyDescent="0.2">
      <c r="I21" s="28"/>
    </row>
    <row r="22" spans="9:9" x14ac:dyDescent="0.2">
      <c r="I22" s="28"/>
    </row>
    <row r="23" spans="9:9" x14ac:dyDescent="0.2">
      <c r="I23" s="28"/>
    </row>
  </sheetData>
  <mergeCells count="15">
    <mergeCell ref="Q13:R13"/>
    <mergeCell ref="Q14:R14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74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J19"/>
  <sheetViews>
    <sheetView rightToLeft="1" view="pageBreakPreview" zoomScaleNormal="100" zoomScaleSheetLayoutView="100" workbookViewId="0">
      <selection activeCell="J8" sqref="J8"/>
    </sheetView>
  </sheetViews>
  <sheetFormatPr defaultRowHeight="12.75" x14ac:dyDescent="0.2"/>
  <cols>
    <col min="1" max="1" width="2.5703125" customWidth="1"/>
    <col min="2" max="2" width="48.28515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5.5" x14ac:dyDescent="0.2">
      <c r="A1" s="76" t="s">
        <v>0</v>
      </c>
      <c r="B1" s="76"/>
      <c r="C1" s="76"/>
      <c r="D1" s="76"/>
      <c r="E1" s="76"/>
      <c r="F1" s="76"/>
      <c r="G1" s="76"/>
      <c r="H1" s="76"/>
      <c r="I1" s="76"/>
      <c r="J1" s="76"/>
    </row>
    <row r="2" spans="1:10" ht="25.5" x14ac:dyDescent="0.2">
      <c r="A2" s="76" t="s">
        <v>36</v>
      </c>
      <c r="B2" s="76"/>
      <c r="C2" s="76"/>
      <c r="D2" s="76"/>
      <c r="E2" s="76"/>
      <c r="F2" s="76"/>
      <c r="G2" s="76"/>
      <c r="H2" s="76"/>
      <c r="I2" s="76"/>
      <c r="J2" s="76"/>
    </row>
    <row r="3" spans="1:10" ht="25.5" x14ac:dyDescent="0.2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76"/>
    </row>
    <row r="4" spans="1:10" ht="14.45" customHeight="1" x14ac:dyDescent="0.2"/>
    <row r="5" spans="1:10" ht="29.1" customHeight="1" x14ac:dyDescent="0.2">
      <c r="A5" s="104" t="s">
        <v>98</v>
      </c>
      <c r="B5" s="104"/>
      <c r="C5" s="104"/>
      <c r="D5" s="104"/>
      <c r="E5" s="104"/>
      <c r="F5" s="104"/>
      <c r="G5" s="104"/>
      <c r="H5" s="104"/>
      <c r="I5" s="104"/>
      <c r="J5" s="104"/>
    </row>
    <row r="6" spans="1:10" ht="14.45" customHeight="1" x14ac:dyDescent="0.2"/>
    <row r="7" spans="1:10" ht="14.45" customHeight="1" x14ac:dyDescent="0.2">
      <c r="A7" s="77" t="s">
        <v>37</v>
      </c>
      <c r="B7" s="77"/>
      <c r="D7" s="2" t="s">
        <v>38</v>
      </c>
      <c r="F7" s="2" t="s">
        <v>28</v>
      </c>
      <c r="H7" s="2" t="s">
        <v>39</v>
      </c>
      <c r="J7" s="2" t="s">
        <v>40</v>
      </c>
    </row>
    <row r="8" spans="1:10" ht="21.75" customHeight="1" x14ac:dyDescent="0.2">
      <c r="A8" s="89" t="s">
        <v>41</v>
      </c>
      <c r="B8" s="89"/>
      <c r="D8" s="65" t="s">
        <v>109</v>
      </c>
      <c r="E8" s="31"/>
      <c r="F8" s="18">
        <f>'درآمد سرمایه گذاری در سهام'!H10</f>
        <v>32483227047</v>
      </c>
      <c r="G8" s="31"/>
      <c r="H8" s="66">
        <f>F8/F$11</f>
        <v>0.59503125528739931</v>
      </c>
      <c r="I8" s="31"/>
      <c r="J8" s="61">
        <v>0.11284338311993422</v>
      </c>
    </row>
    <row r="9" spans="1:10" ht="21.75" customHeight="1" x14ac:dyDescent="0.2">
      <c r="A9" s="87" t="s">
        <v>42</v>
      </c>
      <c r="B9" s="87"/>
      <c r="D9" s="39" t="s">
        <v>43</v>
      </c>
      <c r="E9" s="31"/>
      <c r="F9" s="21">
        <f>'درآمد سرمایه گذاری در صندوق'!G15</f>
        <v>22107411370</v>
      </c>
      <c r="G9" s="31"/>
      <c r="H9" s="60">
        <f t="shared" ref="H9:H10" si="0">F9/F$11</f>
        <v>0.4049659450279563</v>
      </c>
      <c r="I9" s="31"/>
      <c r="J9" s="63">
        <v>7.6798868764034842E-2</v>
      </c>
    </row>
    <row r="10" spans="1:10" ht="21.75" customHeight="1" x14ac:dyDescent="0.2">
      <c r="A10" s="87" t="s">
        <v>44</v>
      </c>
      <c r="B10" s="87"/>
      <c r="D10" s="39" t="s">
        <v>110</v>
      </c>
      <c r="E10" s="31"/>
      <c r="F10" s="21">
        <f>'درآمد سپرده بانکی'!E13</f>
        <v>152837</v>
      </c>
      <c r="G10" s="31"/>
      <c r="H10" s="67">
        <f t="shared" si="0"/>
        <v>2.7996846444097156E-6</v>
      </c>
      <c r="I10" s="31"/>
      <c r="J10" s="64">
        <v>5.3093998699535632E-7</v>
      </c>
    </row>
    <row r="11" spans="1:10" ht="21.75" customHeight="1" x14ac:dyDescent="0.2">
      <c r="A11" s="94" t="s">
        <v>16</v>
      </c>
      <c r="B11" s="94"/>
      <c r="D11" s="21"/>
      <c r="E11" s="31"/>
      <c r="F11" s="20">
        <f>SUM(F8:F10)</f>
        <v>54590791254</v>
      </c>
      <c r="G11" s="31"/>
      <c r="H11" s="68">
        <f>SUM(H8:H10)</f>
        <v>1</v>
      </c>
      <c r="I11" s="31"/>
      <c r="J11" s="62">
        <f>SUM(J8:J10)</f>
        <v>0.18964278282395605</v>
      </c>
    </row>
    <row r="19" spans="6:6" ht="19.5" x14ac:dyDescent="0.5">
      <c r="F19" s="37"/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A7:B7"/>
    <mergeCell ref="A5:J5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R11"/>
  <sheetViews>
    <sheetView rightToLeft="1" view="pageBreakPreview" zoomScaleNormal="100" zoomScaleSheetLayoutView="100" workbookViewId="0">
      <selection activeCell="J10" sqref="J10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5.42578125" bestFit="1" customWidth="1"/>
    <col min="5" max="5" width="1.28515625" customWidth="1"/>
    <col min="6" max="6" width="11.140625" bestFit="1" customWidth="1"/>
    <col min="7" max="7" width="1.28515625" customWidth="1"/>
    <col min="8" max="8" width="15" bestFit="1" customWidth="1"/>
    <col min="9" max="9" width="1.28515625" customWidth="1"/>
    <col min="10" max="10" width="17.28515625" bestFit="1" customWidth="1"/>
    <col min="11" max="11" width="1.28515625" customWidth="1"/>
    <col min="12" max="12" width="15" bestFit="1" customWidth="1"/>
    <col min="13" max="13" width="1.28515625" customWidth="1"/>
    <col min="14" max="14" width="12.140625" bestFit="1" customWidth="1"/>
    <col min="15" max="15" width="1" customWidth="1"/>
    <col min="16" max="16" width="15" bestFit="1" customWidth="1"/>
    <col min="17" max="17" width="1.28515625" customWidth="1"/>
    <col min="18" max="18" width="17.28515625" bestFit="1" customWidth="1"/>
    <col min="19" max="19" width="0.28515625" customWidth="1"/>
  </cols>
  <sheetData>
    <row r="1" spans="1:18" ht="25.5" x14ac:dyDescent="0.2">
      <c r="A1" s="76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</row>
    <row r="2" spans="1:18" ht="25.5" x14ac:dyDescent="0.2">
      <c r="A2" s="76" t="s">
        <v>36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</row>
    <row r="3" spans="1:18" ht="25.5" x14ac:dyDescent="0.2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</row>
    <row r="5" spans="1:18" ht="24" x14ac:dyDescent="0.2">
      <c r="A5" s="79" t="s">
        <v>108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</row>
    <row r="6" spans="1:18" ht="21" x14ac:dyDescent="0.2">
      <c r="D6" s="77" t="s">
        <v>91</v>
      </c>
      <c r="E6" s="77"/>
      <c r="F6" s="77"/>
      <c r="G6" s="77"/>
      <c r="H6" s="77"/>
      <c r="I6" s="77"/>
      <c r="J6" s="77"/>
      <c r="L6" s="77" t="s">
        <v>90</v>
      </c>
      <c r="M6" s="77"/>
      <c r="N6" s="77"/>
      <c r="O6" s="77"/>
      <c r="P6" s="77"/>
      <c r="Q6" s="77"/>
      <c r="R6" s="77"/>
    </row>
    <row r="7" spans="1:18" ht="21" x14ac:dyDescent="0.2">
      <c r="D7" s="43" t="s">
        <v>46</v>
      </c>
      <c r="E7" s="3"/>
      <c r="F7" s="43" t="s">
        <v>47</v>
      </c>
      <c r="G7" s="3"/>
      <c r="H7" s="78" t="s">
        <v>16</v>
      </c>
      <c r="I7" s="78"/>
      <c r="J7" s="78"/>
      <c r="L7" s="59" t="s">
        <v>46</v>
      </c>
      <c r="M7" s="3"/>
      <c r="N7" s="43" t="s">
        <v>47</v>
      </c>
      <c r="O7" s="3"/>
      <c r="P7" s="78" t="s">
        <v>16</v>
      </c>
      <c r="Q7" s="78"/>
      <c r="R7" s="78"/>
    </row>
    <row r="8" spans="1:18" ht="21" x14ac:dyDescent="0.2">
      <c r="A8" s="77" t="s">
        <v>45</v>
      </c>
      <c r="B8" s="77"/>
      <c r="D8" s="46" t="s">
        <v>107</v>
      </c>
      <c r="F8" s="46" t="s">
        <v>106</v>
      </c>
      <c r="H8" s="4" t="s">
        <v>28</v>
      </c>
      <c r="I8" s="3"/>
      <c r="J8" s="4" t="s">
        <v>39</v>
      </c>
      <c r="L8" s="57" t="s">
        <v>107</v>
      </c>
      <c r="N8" s="46" t="s">
        <v>106</v>
      </c>
      <c r="P8" s="4" t="s">
        <v>28</v>
      </c>
      <c r="Q8" s="3"/>
      <c r="R8" s="4" t="s">
        <v>39</v>
      </c>
    </row>
    <row r="9" spans="1:18" ht="18.75" x14ac:dyDescent="0.2">
      <c r="A9" s="89" t="s">
        <v>15</v>
      </c>
      <c r="B9" s="89"/>
      <c r="D9" s="16">
        <f>'درآمد ناشی از تغییر قیمت اوراق'!I11</f>
        <v>32483227047</v>
      </c>
      <c r="E9" s="31"/>
      <c r="F9" s="16">
        <v>0</v>
      </c>
      <c r="G9" s="31"/>
      <c r="H9" s="16">
        <f>D9+F9</f>
        <v>32483227047</v>
      </c>
      <c r="I9" s="31"/>
      <c r="J9" s="69">
        <f>H9/درآمدها!F11</f>
        <v>0.59503125528739931</v>
      </c>
      <c r="K9" s="31"/>
      <c r="L9" s="16" cm="1">
        <f t="array" ref="L9:M9">'درآمد ناشی از تغییر قیمت اوراق'!Q11:R11</f>
        <v>37984137952</v>
      </c>
      <c r="M9" s="31">
        <v>0</v>
      </c>
      <c r="N9" s="16">
        <v>0</v>
      </c>
      <c r="O9" s="31"/>
      <c r="P9" s="16">
        <f>L9+N9</f>
        <v>37984137952</v>
      </c>
      <c r="Q9" s="31"/>
      <c r="R9" s="70">
        <v>0.58716489699626317</v>
      </c>
    </row>
    <row r="10" spans="1:18" ht="21.75" thickBot="1" x14ac:dyDescent="0.25">
      <c r="A10" s="94" t="s">
        <v>16</v>
      </c>
      <c r="B10" s="94"/>
      <c r="D10" s="20">
        <f>SUM(D9)</f>
        <v>32483227047</v>
      </c>
      <c r="E10" s="31"/>
      <c r="F10" s="20">
        <f>SUM(F9)</f>
        <v>0</v>
      </c>
      <c r="G10" s="31"/>
      <c r="H10" s="20">
        <f>SUM(H9)</f>
        <v>32483227047</v>
      </c>
      <c r="I10" s="31"/>
      <c r="J10" s="113">
        <f>SUM(J9)</f>
        <v>0.59503125528739931</v>
      </c>
      <c r="K10" s="31"/>
      <c r="L10" s="20">
        <f>SUM(L9)</f>
        <v>37984137952</v>
      </c>
      <c r="M10" s="31"/>
      <c r="N10" s="20">
        <f>SUM(N9)</f>
        <v>0</v>
      </c>
      <c r="O10" s="31"/>
      <c r="P10" s="20">
        <f>SUM(P9)</f>
        <v>37984137952</v>
      </c>
      <c r="Q10" s="31"/>
      <c r="R10" s="71">
        <f>SUM(R9)</f>
        <v>0.58716489699626317</v>
      </c>
    </row>
    <row r="11" spans="1:18" ht="13.5" thickTop="1" x14ac:dyDescent="0.2"/>
  </sheetData>
  <mergeCells count="11">
    <mergeCell ref="A10:B10"/>
    <mergeCell ref="H7:J7"/>
    <mergeCell ref="P7:R7"/>
    <mergeCell ref="A8:B8"/>
    <mergeCell ref="A9:B9"/>
    <mergeCell ref="A1:R1"/>
    <mergeCell ref="A2:R2"/>
    <mergeCell ref="A3:R3"/>
    <mergeCell ref="D6:J6"/>
    <mergeCell ref="L6:R6"/>
    <mergeCell ref="A5:R5"/>
  </mergeCells>
  <pageMargins left="0.39" right="0.39" top="0.39" bottom="0.39" header="0" footer="0"/>
  <pageSetup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جلد</vt:lpstr>
      <vt:lpstr>سهام</vt:lpstr>
      <vt:lpstr>صندوق سرمایه گذاری</vt:lpstr>
      <vt:lpstr>سپرده بانکی</vt:lpstr>
      <vt:lpstr>سود سپرده بانکی</vt:lpstr>
      <vt:lpstr>درآمد ناشی از فروش</vt:lpstr>
      <vt:lpstr>درآمد ناشی از تغییر قیمت اوراق</vt:lpstr>
      <vt:lpstr>درآمدها</vt:lpstr>
      <vt:lpstr>درآمد سرمایه گذاری در سهام</vt:lpstr>
      <vt:lpstr>درآمد سرمایه گذاری در صندوق</vt:lpstr>
      <vt:lpstr>درآمد سپرده بانکی</vt:lpstr>
      <vt:lpstr>جلد!Print_Area</vt:lpstr>
      <vt:lpstr>'درآمد سپرده بانکی'!Print_Area</vt:lpstr>
      <vt:lpstr>'درآمد سرمایه گذاری در سهام'!Print_Area</vt:lpstr>
      <vt:lpstr>'درآمد سرمایه گذاری در صندوق'!Print_Area</vt:lpstr>
      <vt:lpstr>'درآمد ناشی از تغییر قیمت اوراق'!Print_Area</vt:lpstr>
      <vt:lpstr>'درآمد ناشی از فروش'!Print_Area</vt:lpstr>
      <vt:lpstr>درآمدها!Print_Area</vt:lpstr>
      <vt:lpstr>'سپرده بانکی'!Print_Area</vt:lpstr>
      <vt:lpstr>سهام!Print_Area</vt:lpstr>
      <vt:lpstr>'سود سپرده بانکی'!Print_Area</vt:lpstr>
      <vt:lpstr>'صندوق سرمایه گذاری'!Print_Area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Behnaz Taheri</cp:lastModifiedBy>
  <cp:lastPrinted>2024-12-28T13:42:02Z</cp:lastPrinted>
  <dcterms:created xsi:type="dcterms:W3CDTF">2024-12-21T08:55:15Z</dcterms:created>
  <dcterms:modified xsi:type="dcterms:W3CDTF">2024-12-28T13:44:53Z</dcterms:modified>
</cp:coreProperties>
</file>