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55D4A995-7766-4412-AB8B-F33DCA22DBD7}" xr6:coauthVersionLast="47" xr6:coauthVersionMax="47" xr10:uidLastSave="{00000000-0000-0000-0000-000000000000}"/>
  <bookViews>
    <workbookView xWindow="-120" yWindow="-120" windowWidth="29040" windowHeight="15720" tabRatio="838" activeTab="1" xr2:uid="{00000000-000D-0000-FFFF-FFFF00000000}"/>
  </bookViews>
  <sheets>
    <sheet name="جلد" sheetId="22" r:id="rId1"/>
    <sheet name="سهام" sheetId="2" r:id="rId2"/>
    <sheet name="صندوق سرمایه گذاری" sheetId="4" r:id="rId3"/>
    <sheet name="سپرده بانکی" sheetId="7" r:id="rId4"/>
    <sheet name="سود سپرده بانکی" sheetId="18" r:id="rId5"/>
    <sheet name="درآمد ناشی از فروش" sheetId="19" r:id="rId6"/>
    <sheet name="درآمد ناشی از تغییر قیمت اوراق" sheetId="21" r:id="rId7"/>
    <sheet name="درآمدها" sheetId="8" r:id="rId8"/>
    <sheet name="درآمد سرمایه گذاری در سهام" sheetId="9" r:id="rId9"/>
    <sheet name="درآمد سرمایه گذاری در صندوق" sheetId="10" r:id="rId10"/>
    <sheet name="درآمد سپرده بانکی" sheetId="13" r:id="rId11"/>
  </sheets>
  <definedNames>
    <definedName name="_xlnm.Print_Area" localSheetId="0">جلد!$A$1:$C$25</definedName>
    <definedName name="_xlnm.Print_Area" localSheetId="10">'درآمد سپرده بانکی'!$A$1:$L$15</definedName>
    <definedName name="_xlnm.Print_Area" localSheetId="8">'درآمد سرمایه گذاری در سهام'!$A$1:$S$23</definedName>
    <definedName name="_xlnm.Print_Area" localSheetId="9">'درآمد سرمایه گذاری در صندوق'!$A$1:$Q$15</definedName>
    <definedName name="_xlnm.Print_Area" localSheetId="6">'درآمد ناشی از تغییر قیمت اوراق'!$A$1:$S$14</definedName>
    <definedName name="_xlnm.Print_Area" localSheetId="5">'درآمد ناشی از فروش'!$A$1:$R$14</definedName>
    <definedName name="_xlnm.Print_Area" localSheetId="7">درآمدها!$A$1:$K$18</definedName>
    <definedName name="_xlnm.Print_Area" localSheetId="3">'سپرده بانکی'!$A$1:$S$19</definedName>
    <definedName name="_xlnm.Print_Area" localSheetId="1">سهام!$A$1:$AB$12</definedName>
    <definedName name="_xlnm.Print_Area" localSheetId="4">'سود سپرده بانکی'!$A$1:$R$15</definedName>
    <definedName name="_xlnm.Print_Area" localSheetId="2">'صندوق سرمایه گذاری'!$A$1:$AB$15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0" l="1"/>
  <c r="H14" i="10"/>
  <c r="H13" i="10"/>
  <c r="H12" i="10"/>
  <c r="H11" i="10"/>
  <c r="H10" i="10"/>
  <c r="H9" i="10"/>
  <c r="J9" i="9"/>
  <c r="H11" i="8"/>
  <c r="C15" i="10"/>
  <c r="E15" i="10"/>
  <c r="J15" i="10"/>
  <c r="L15" i="10"/>
  <c r="N9" i="9"/>
  <c r="F9" i="9"/>
  <c r="K14" i="21"/>
  <c r="M14" i="21"/>
  <c r="Q12" i="21"/>
  <c r="Q13" i="21"/>
  <c r="Q9" i="21"/>
  <c r="Q10" i="21"/>
  <c r="Q11" i="21"/>
  <c r="Q8" i="21"/>
  <c r="C14" i="21"/>
  <c r="E14" i="21"/>
  <c r="G14" i="21"/>
  <c r="I9" i="21"/>
  <c r="I10" i="21"/>
  <c r="I11" i="21"/>
  <c r="I12" i="21"/>
  <c r="I13" i="21"/>
  <c r="I8" i="21"/>
  <c r="I14" i="21" s="1"/>
  <c r="K14" i="19"/>
  <c r="M14" i="19"/>
  <c r="O14" i="19"/>
  <c r="Q14" i="19"/>
  <c r="M8" i="19"/>
  <c r="M10" i="19"/>
  <c r="M11" i="19"/>
  <c r="Q13" i="19"/>
  <c r="C14" i="19"/>
  <c r="E14" i="19"/>
  <c r="G14" i="19"/>
  <c r="I14" i="19"/>
  <c r="I10" i="19"/>
  <c r="I11" i="19"/>
  <c r="I13" i="19"/>
  <c r="I9" i="19"/>
  <c r="Q9" i="19"/>
  <c r="I8" i="19"/>
  <c r="Q10" i="18"/>
  <c r="K10" i="18"/>
  <c r="O10" i="18"/>
  <c r="Q11" i="18"/>
  <c r="Q12" i="18"/>
  <c r="Q13" i="18"/>
  <c r="Q14" i="18"/>
  <c r="Q9" i="18"/>
  <c r="K11" i="18"/>
  <c r="K12" i="18"/>
  <c r="K13" i="18"/>
  <c r="K14" i="18"/>
  <c r="K9" i="18"/>
  <c r="G15" i="18"/>
  <c r="P18" i="7" l="1"/>
  <c r="N18" i="7" l="1"/>
  <c r="L18" i="7"/>
  <c r="J18" i="7"/>
  <c r="P10" i="7"/>
  <c r="P11" i="7"/>
  <c r="P12" i="7"/>
  <c r="P13" i="7"/>
  <c r="P14" i="7"/>
  <c r="P15" i="7"/>
  <c r="P16" i="7"/>
  <c r="P17" i="7"/>
  <c r="P9" i="7"/>
  <c r="S11" i="4"/>
  <c r="S12" i="4"/>
  <c r="S13" i="4"/>
  <c r="S14" i="4"/>
  <c r="S10" i="4"/>
  <c r="S11" i="2"/>
  <c r="S12" i="2" s="1"/>
  <c r="Q12" i="2"/>
  <c r="O12" i="2"/>
  <c r="M12" i="2"/>
  <c r="K12" i="2"/>
  <c r="Q12" i="19"/>
  <c r="Q11" i="19"/>
  <c r="Q10" i="19"/>
  <c r="Q8" i="19"/>
  <c r="R10" i="9" l="1"/>
  <c r="P15" i="10"/>
  <c r="Q9" i="10"/>
  <c r="J11" i="8"/>
  <c r="G9" i="10"/>
  <c r="L14" i="10"/>
  <c r="L13" i="10"/>
  <c r="L12" i="10"/>
  <c r="L10" i="10"/>
  <c r="L9" i="10"/>
  <c r="N9" i="10" s="1"/>
  <c r="E14" i="10"/>
  <c r="E13" i="10"/>
  <c r="E12" i="10"/>
  <c r="E10" i="10"/>
  <c r="C14" i="10"/>
  <c r="C13" i="10"/>
  <c r="C12" i="10"/>
  <c r="C11" i="10"/>
  <c r="G11" i="10" s="1"/>
  <c r="C10" i="10"/>
  <c r="Q14" i="21"/>
  <c r="J14" i="10" a="1"/>
  <c r="J14" i="10" s="1"/>
  <c r="J13" i="10" a="1"/>
  <c r="J13" i="10" s="1"/>
  <c r="J12" i="10" a="1"/>
  <c r="J12" i="10" s="1"/>
  <c r="J11" i="10" a="1"/>
  <c r="J11" i="10" s="1"/>
  <c r="N11" i="10" s="1"/>
  <c r="J10" i="10" a="1"/>
  <c r="J10" i="10" s="1"/>
  <c r="D9" i="9"/>
  <c r="D10" i="9" s="1"/>
  <c r="N10" i="9"/>
  <c r="F10" i="9"/>
  <c r="L9" i="9" a="1"/>
  <c r="L9" i="9" s="1"/>
  <c r="L10" i="9" s="1"/>
  <c r="E15" i="13"/>
  <c r="F10" i="8" s="1"/>
  <c r="I15" i="13"/>
  <c r="G13" i="10" l="1"/>
  <c r="G14" i="10"/>
  <c r="G15" i="10" s="1"/>
  <c r="G12" i="10"/>
  <c r="P9" i="9"/>
  <c r="P10" i="9" s="1"/>
  <c r="N10" i="10"/>
  <c r="N12" i="10"/>
  <c r="N13" i="10"/>
  <c r="N14" i="10"/>
  <c r="G10" i="10"/>
  <c r="H9" i="9"/>
  <c r="H10" i="9" s="1"/>
  <c r="F8" i="8" s="1"/>
  <c r="N15" i="10" l="1"/>
  <c r="F9" i="8"/>
  <c r="F11" i="8" s="1"/>
  <c r="H9" i="8" s="1"/>
  <c r="O14" i="21"/>
  <c r="H10" i="8" l="1"/>
  <c r="H8" i="8"/>
  <c r="J10" i="9"/>
  <c r="Q15" i="18" l="1"/>
  <c r="M15" i="18"/>
  <c r="O15" i="18"/>
  <c r="K15" i="18"/>
  <c r="I15" i="18"/>
  <c r="R18" i="7" l="1"/>
  <c r="AA15" i="4" l="1"/>
  <c r="Y15" i="4"/>
  <c r="W15" i="4"/>
  <c r="S15" i="4"/>
  <c r="Q15" i="4"/>
  <c r="O15" i="4"/>
  <c r="M15" i="4"/>
  <c r="K15" i="4"/>
  <c r="I15" i="4"/>
  <c r="G15" i="4"/>
  <c r="D15" i="4"/>
  <c r="AA12" i="2"/>
  <c r="Y12" i="2"/>
  <c r="W12" i="2"/>
  <c r="I12" i="2"/>
  <c r="G12" i="2"/>
  <c r="E1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<sst xmlns="http://schemas.openxmlformats.org/spreadsheetml/2006/main" count="281" uniqueCount="119">
  <si>
    <t>صندوق اختصاصی بازارگردانی سپنتا</t>
  </si>
  <si>
    <t>صورت وضعیت پرتفوی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</si>
  <si>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</si>
  <si>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</si>
  <si>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</si>
  <si>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</si>
  <si>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</si>
  <si>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</si>
  <si>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</si>
  <si>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</si>
  <si>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</si>
  <si>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</si>
  <si>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</si>
  <si>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</si>
  <si>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</si>
  <si>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</si>
  <si>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</si>
  <si>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</si>
  <si>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</si>
  <si>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</si>
  <si>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</si>
  <si>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</si>
  <si>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س.بخشی صنایع سورنا-ب</t>
  </si>
  <si>
    <t>ص.س.درآمد ثابت اکسیژن-د</t>
  </si>
  <si>
    <t>صندوق س. سهامی اکسیژن-س</t>
  </si>
  <si>
    <t>ص.س.درآمد ثابت کیمیا-د</t>
  </si>
  <si>
    <t>سپرده های بانکی</t>
  </si>
  <si>
    <t>مبلغ</t>
  </si>
  <si>
    <t>افزایش</t>
  </si>
  <si>
    <t>کاهش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</si>
  <si>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</si>
  <si>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</si>
  <si>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</si>
  <si>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</si>
  <si>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</si>
  <si>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</si>
  <si>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</si>
  <si>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</si>
  <si>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</si>
  <si>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</si>
  <si>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</si>
  <si>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</si>
  <si>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3-2</t>
  </si>
  <si>
    <t>درآمد حاصل از سرمایه گذاری در سپرده بانکی و گواهی سپرده</t>
  </si>
  <si>
    <t>سهام</t>
  </si>
  <si>
    <t>درآمد تغییر ارزش</t>
  </si>
  <si>
    <t>درآمد فروش</t>
  </si>
  <si>
    <t>صندوق س سپر سرمایه بیدار- ثابت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</si>
  <si>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</si>
  <si>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</si>
  <si>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</si>
  <si>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</si>
  <si>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</si>
  <si>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</si>
  <si>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</si>
  <si>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</si>
  <si>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</si>
  <si>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</si>
  <si>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</si>
  <si>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</si>
  <si>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</si>
  <si>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>مشخصات حساب بانکی</t>
  </si>
  <si>
    <t>شماره حساب</t>
  </si>
  <si>
    <t>نوع سپرده</t>
  </si>
  <si>
    <t>تاریخ افتتاح حساب</t>
  </si>
  <si>
    <t>نرخ سود</t>
  </si>
  <si>
    <t xml:space="preserve">سپرده بانکی نزد بانک گردشگری  </t>
  </si>
  <si>
    <t xml:space="preserve"> 120.9967.1600503.1</t>
  </si>
  <si>
    <t>کوتاه مدت</t>
  </si>
  <si>
    <t>1402/10/11</t>
  </si>
  <si>
    <t>سپرده بانکی نزد بانک خاورمیانه</t>
  </si>
  <si>
    <t xml:space="preserve"> 10-1310810707075930</t>
  </si>
  <si>
    <t>1403/02/24</t>
  </si>
  <si>
    <t xml:space="preserve"> 10-1310810707076011</t>
  </si>
  <si>
    <t>1403/03/12</t>
  </si>
  <si>
    <t xml:space="preserve"> 10-1310810707076051</t>
  </si>
  <si>
    <t>1403/04/11</t>
  </si>
  <si>
    <t xml:space="preserve"> 10-1310810707076165</t>
  </si>
  <si>
    <t>1403/05/20</t>
  </si>
  <si>
    <t>سپرده بانکی نزد بانک شهر</t>
  </si>
  <si>
    <t>7001004371668</t>
  </si>
  <si>
    <t>1403/07/30</t>
  </si>
  <si>
    <t>2-1-سود اوراق بهادار با درآمد ثابت و سپرده بانکی</t>
  </si>
  <si>
    <t>تاریخ دریافت سود</t>
  </si>
  <si>
    <t>تاریخ سررسید</t>
  </si>
  <si>
    <t>نرخ سود علی الحساب</t>
  </si>
  <si>
    <t>ندارد</t>
  </si>
  <si>
    <t>1403/08/28</t>
  </si>
  <si>
    <t>2-2-سود(زیان) حاصل از فروش اوراق بهادار</t>
  </si>
  <si>
    <t>2-3-درآمد ناشی از تغییر قیمت اوراق بهادار</t>
  </si>
  <si>
    <t>3-3-درآمد حاصل از سرمایه­گذاری در سپرده بانکی و گواهی سپرده</t>
  </si>
  <si>
    <t>......</t>
  </si>
  <si>
    <t xml:space="preserve">نام سپرده </t>
  </si>
  <si>
    <t>3-درآمد حاصل از سرمایه گذاری ها</t>
  </si>
  <si>
    <t>صندوق سپر سرمایه بیدار</t>
  </si>
  <si>
    <t>صندوق سهامی اکسیژن</t>
  </si>
  <si>
    <t>صندوق با درآمد ثابت اکسیژن</t>
  </si>
  <si>
    <t>صندوق با درآمد ثابت کیمیا</t>
  </si>
  <si>
    <t>صندوق با درآمد ثابت سام</t>
  </si>
  <si>
    <t>صندوق بخشی صنایع سورنا</t>
  </si>
  <si>
    <t>3-2-درآمد حاصل از سرمایه­گذاری در واحدهای صندوق سرمایه گذاری</t>
  </si>
  <si>
    <t>یادداشت 2-2</t>
  </si>
  <si>
    <t>یادداشت 2-3</t>
  </si>
  <si>
    <t>3-1</t>
  </si>
  <si>
    <t>3-3</t>
  </si>
  <si>
    <t>برای ماه منتهی به 1403/10/30</t>
  </si>
  <si>
    <t>1403/10/30</t>
  </si>
  <si>
    <t>طی دی ماه</t>
  </si>
  <si>
    <t>از ابتدای سال مالی تا پایان دی ماه</t>
  </si>
  <si>
    <t>طی  دی ماه</t>
  </si>
  <si>
    <t>120.3331.600503.1</t>
  </si>
  <si>
    <t xml:space="preserve">  1-1 سرمایه‌گذاری در سهام و حق تقدم سهام</t>
  </si>
  <si>
    <t xml:space="preserve"> 120.9967.1600503.2</t>
  </si>
  <si>
    <t xml:space="preserve"> 10-1310810707076509</t>
  </si>
  <si>
    <t>1403/10/24</t>
  </si>
  <si>
    <t>1403/10/23</t>
  </si>
  <si>
    <t>سپرده کوتاه مدت بانک گردشگری آپادانا 1120.3331.600503.1</t>
  </si>
  <si>
    <t xml:space="preserve">بیمه زندگی خاورمیانه </t>
  </si>
  <si>
    <t>3-1-درآمد حاصل از سرمایه­گذاری در سهام و حق تقدم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</si>
</sst>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b/>
      <sz val="14"/>
      <color rgb="FF0070C0"/>
      <name val="B Nazanin"/>
      <charset val="178"/>
    </font>
    <font>
      <sz val="11"/>
      <color rgb="FF262626"/>
      <name val="IRANSans"/>
      <family val="2"/>
    </font>
    <font>
      <sz val="10"/>
      <color rgb="FF000000"/>
      <name val="Arial"/>
      <family val="2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rgb="FF000000"/>
      <name val="Arial"/>
      <family val="2"/>
    </font>
    <font>
      <b/>
      <sz val="10"/>
      <color rgb="FF000000"/>
      <name val="B Nazanin"/>
      <charset val="17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6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3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readingOrder="1"/>
    </xf>
    <xf numFmtId="0" fontId="8" fillId="0" borderId="0" xfId="0" applyFont="1" applyAlignment="1">
      <alignment horizontal="right" vertical="center" readingOrder="2"/>
    </xf>
    <xf numFmtId="16" fontId="8" fillId="0" borderId="0" xfId="0" applyNumberFormat="1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3" fontId="0" fillId="0" borderId="0" xfId="0" applyNumberFormat="1" applyAlignment="1">
      <alignment horizontal="left"/>
    </xf>
    <xf numFmtId="3" fontId="9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9" fontId="5" fillId="0" borderId="0" xfId="2" applyFont="1" applyFill="1" applyBorder="1" applyAlignment="1">
      <alignment horizontal="center" vertical="center"/>
    </xf>
    <xf numFmtId="10" fontId="5" fillId="0" borderId="2" xfId="2" applyNumberFormat="1" applyFont="1" applyBorder="1" applyAlignment="1">
      <alignment horizontal="center" vertical="center"/>
    </xf>
    <xf numFmtId="10" fontId="5" fillId="0" borderId="0" xfId="2" applyNumberFormat="1" applyFont="1" applyBorder="1" applyAlignment="1">
      <alignment horizontal="center" vertical="center"/>
    </xf>
    <xf numFmtId="10" fontId="5" fillId="0" borderId="5" xfId="2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9" fontId="5" fillId="0" borderId="2" xfId="2" applyFont="1" applyFill="1" applyBorder="1" applyAlignment="1">
      <alignment horizontal="center" vertical="center"/>
    </xf>
    <xf numFmtId="9" fontId="5" fillId="0" borderId="5" xfId="2" applyFont="1" applyFill="1" applyBorder="1" applyAlignment="1">
      <alignment horizontal="center" vertical="center"/>
    </xf>
    <xf numFmtId="10" fontId="5" fillId="0" borderId="2" xfId="2" applyNumberFormat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horizontal="center" vertical="center"/>
    </xf>
    <xf numFmtId="10" fontId="5" fillId="0" borderId="5" xfId="2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2" borderId="0" xfId="0" applyFont="1" applyFill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4" fontId="5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38" fontId="5" fillId="2" borderId="4" xfId="0" applyNumberFormat="1" applyFont="1" applyFill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38" fontId="4" fillId="2" borderId="6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38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38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3" fontId="0" fillId="2" borderId="0" xfId="1" applyFont="1" applyFill="1" applyAlignment="1">
      <alignment horizontal="left"/>
    </xf>
    <xf numFmtId="38" fontId="5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10" fontId="0" fillId="2" borderId="0" xfId="0" applyNumberFormat="1" applyFill="1" applyAlignment="1">
      <alignment horizontal="left"/>
    </xf>
    <xf numFmtId="10" fontId="13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5" fillId="0" borderId="2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9" fontId="4" fillId="0" borderId="6" xfId="2" applyFont="1" applyFill="1" applyBorder="1" applyAlignment="1">
      <alignment horizontal="center" vertical="center"/>
    </xf>
    <xf numFmtId="10" fontId="4" fillId="0" borderId="6" xfId="2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3" fontId="16" fillId="0" borderId="0" xfId="0" applyNumberFormat="1" applyFont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/>
    </xf>
    <xf numFmtId="3" fontId="0" fillId="2" borderId="0" xfId="0" applyNumberFormat="1" applyFill="1" applyAlignment="1">
      <alignment horizontal="left"/>
    </xf>
    <xf numFmtId="3" fontId="0" fillId="0" borderId="0" xfId="0" applyNumberFormat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38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16" fontId="8" fillId="0" borderId="0" xfId="0" applyNumberFormat="1" applyFont="1" applyAlignment="1">
      <alignment horizontal="right" vertical="center" readingOrder="2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3" fontId="5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9" fontId="5" fillId="0" borderId="8" xfId="2" applyFont="1" applyFill="1" applyBorder="1" applyAlignment="1">
      <alignment horizontal="center" vertical="center"/>
    </xf>
    <xf numFmtId="9" fontId="5" fillId="0" borderId="0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9" fontId="5" fillId="0" borderId="8" xfId="2" applyFont="1" applyBorder="1" applyAlignment="1">
      <alignment horizontal="center" vertical="center"/>
    </xf>
    <xf numFmtId="9" fontId="5" fillId="0" borderId="0" xfId="2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3" fontId="4" fillId="0" borderId="6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10" fontId="4" fillId="0" borderId="6" xfId="2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38" fontId="5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0" fontId="5" fillId="2" borderId="4" xfId="2" applyNumberFormat="1" applyFont="1" applyFill="1" applyBorder="1" applyAlignment="1">
      <alignment horizontal="center" vertical="center"/>
    </xf>
    <xf numFmtId="10" fontId="4" fillId="2" borderId="6" xfId="2" applyNumberFormat="1" applyFont="1" applyFill="1" applyBorder="1" applyAlignment="1">
      <alignment horizontal="center" vertical="center"/>
    </xf>
    <xf numFmtId="9" fontId="5" fillId="2" borderId="4" xfId="2" applyNumberFormat="1" applyFont="1" applyFill="1" applyBorder="1" applyAlignment="1">
      <alignment horizontal="center" vertical="center"/>
    </xf>
    <xf numFmtId="9" fontId="4" fillId="2" borderId="10" xfId="2" applyNumberFormat="1" applyFont="1" applyFill="1" applyBorder="1" applyAlignment="1">
      <alignment horizontal="center" vertical="center"/>
    </xf>
    <xf numFmtId="38" fontId="4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left"/>
    </xf>
    <xf numFmtId="3" fontId="5" fillId="0" borderId="0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BA9A-F5D0-440C-8DF3-6E9C7879953C}">
  <sheetPr>
    <tabColor rgb="FF00B0F0"/>
  </sheetPr>
  <dimension ref="A5:C9"/>
  <sheetViews>
    <sheetView rightToLeft="1" view="pageBreakPreview" zoomScaleNormal="100" zoomScaleSheetLayoutView="100" workbookViewId="0">
      <selection activeCell="A9" sqref="A9:C9"/>
    </sheetView>
  </sheetViews>
  <sheetFormatPr defaultRowHeight="12.75" x14ac:dyDescent="0.2"/>
  <cols>
    <col min="1" max="1" width="9.7109375" customWidth="1"/>
    <col min="2" max="2" width="45.42578125" customWidth="1"/>
    <col min="3" max="3" width="25.140625" customWidth="1"/>
  </cols>
  <sheetData>
    <row r="5" spans="1:3" x14ac:dyDescent="0.2">
      <c r="B5" s="113"/>
    </row>
    <row r="6" spans="1:3" x14ac:dyDescent="0.2">
      <c r="B6" s="113"/>
    </row>
    <row r="7" spans="1:3" ht="25.5" x14ac:dyDescent="0.2">
      <c r="A7" s="114" t="s">
        <v>0</v>
      </c>
      <c r="B7" s="114"/>
      <c r="C7" s="114"/>
    </row>
    <row r="8" spans="1:3" ht="25.5" x14ac:dyDescent="0.2">
      <c r="A8" s="114" t="s">
        <v>1</v>
      </c>
      <c r="B8" s="114"/>
      <c r="C8" s="114"/>
    </row>
    <row r="9" spans="1:3" ht="25.5" x14ac:dyDescent="0.2">
      <c r="A9" s="114" t="s">
        <v>105</v>
      </c>
      <c r="B9" s="114"/>
      <c r="C9" s="114"/>
    </row>
  </sheetData>
  <mergeCells count="4">
    <mergeCell ref="B5:B6"/>
    <mergeCell ref="A7:C7"/>
    <mergeCell ref="A8:C8"/>
    <mergeCell ref="A9:C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S25"/>
  <sheetViews>
    <sheetView rightToLeft="1" view="pageBreakPreview" zoomScaleNormal="100" zoomScaleSheetLayoutView="100" workbookViewId="0">
      <selection activeCell="A5" sqref="A5:P5"/>
    </sheetView>
  </sheetViews>
  <sheetFormatPr defaultRowHeight="12.75" x14ac:dyDescent="0.2"/>
  <cols>
    <col min="1" max="1" width="24.5703125" customWidth="1"/>
    <col min="2" max="2" width="1" customWidth="1"/>
    <col min="3" max="3" width="14.28515625" customWidth="1"/>
    <col min="4" max="4" width="0.85546875" customWidth="1"/>
    <col min="5" max="5" width="15" bestFit="1" customWidth="1"/>
    <col min="6" max="6" width="0.85546875" customWidth="1"/>
    <col min="7" max="7" width="15" bestFit="1" customWidth="1"/>
    <col min="8" max="8" width="17.28515625" bestFit="1" customWidth="1"/>
    <col min="9" max="9" width="0.7109375" customWidth="1"/>
    <col min="10" max="10" width="15.85546875" customWidth="1"/>
    <col min="11" max="11" width="0.7109375" customWidth="1"/>
    <col min="12" max="12" width="15" bestFit="1" customWidth="1"/>
    <col min="13" max="13" width="0.5703125" customWidth="1"/>
    <col min="14" max="14" width="15.85546875" bestFit="1" customWidth="1"/>
    <col min="15" max="15" width="0.7109375" customWidth="1"/>
    <col min="16" max="16" width="16.5703125" customWidth="1"/>
    <col min="17" max="17" width="0.28515625" customWidth="1"/>
    <col min="18" max="18" width="13.85546875" bestFit="1" customWidth="1"/>
    <col min="19" max="19" width="9.140625" style="90"/>
  </cols>
  <sheetData>
    <row r="1" spans="1:18" ht="25.5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 ht="25.5" x14ac:dyDescent="0.2">
      <c r="A2" s="114" t="s">
        <v>35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8" ht="25.5" x14ac:dyDescent="0.2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18" ht="14.45" customHeight="1" x14ac:dyDescent="0.2"/>
    <row r="5" spans="1:18" ht="30" customHeight="1" x14ac:dyDescent="0.2">
      <c r="A5" s="117" t="s">
        <v>100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18" ht="21" x14ac:dyDescent="0.2">
      <c r="C6" s="115"/>
      <c r="D6" s="115"/>
      <c r="E6" s="115"/>
      <c r="F6" s="115"/>
      <c r="G6" s="115"/>
      <c r="H6" s="115"/>
      <c r="J6" s="115"/>
      <c r="K6" s="115"/>
      <c r="L6" s="115"/>
      <c r="M6" s="115"/>
      <c r="N6" s="115"/>
      <c r="O6" s="115"/>
      <c r="P6" s="115"/>
    </row>
    <row r="7" spans="1:18" ht="21" x14ac:dyDescent="0.2">
      <c r="A7" s="126" t="s">
        <v>44</v>
      </c>
      <c r="B7" s="31"/>
      <c r="C7" s="34" t="s">
        <v>45</v>
      </c>
      <c r="D7" s="42"/>
      <c r="E7" s="34" t="s">
        <v>46</v>
      </c>
      <c r="F7" s="42"/>
      <c r="G7" s="116" t="s">
        <v>15</v>
      </c>
      <c r="H7" s="116"/>
      <c r="I7" s="41"/>
      <c r="J7" s="34" t="s">
        <v>45</v>
      </c>
      <c r="K7" s="42"/>
      <c r="L7" s="34" t="s">
        <v>46</v>
      </c>
      <c r="M7" s="42"/>
      <c r="N7" s="116" t="s">
        <v>15</v>
      </c>
      <c r="O7" s="116"/>
      <c r="P7" s="116"/>
    </row>
    <row r="8" spans="1:18" ht="21" x14ac:dyDescent="0.2">
      <c r="A8" s="120"/>
      <c r="B8" s="44"/>
      <c r="C8" s="37" t="s">
        <v>102</v>
      </c>
      <c r="D8" s="41"/>
      <c r="E8" s="37" t="s">
        <v>101</v>
      </c>
      <c r="F8" s="41"/>
      <c r="G8" s="4" t="s">
        <v>27</v>
      </c>
      <c r="H8" s="4" t="s">
        <v>38</v>
      </c>
      <c r="I8" s="41"/>
      <c r="J8" s="37" t="s">
        <v>102</v>
      </c>
      <c r="K8" s="41"/>
      <c r="L8" s="37" t="s">
        <v>101</v>
      </c>
      <c r="M8" s="41"/>
      <c r="N8" s="4" t="s">
        <v>27</v>
      </c>
      <c r="O8" s="42"/>
      <c r="P8" s="4" t="s">
        <v>38</v>
      </c>
    </row>
    <row r="9" spans="1:18" ht="30" customHeight="1" x14ac:dyDescent="0.2">
      <c r="A9" s="39" t="s">
        <v>94</v>
      </c>
      <c r="B9" s="39"/>
      <c r="C9" s="12">
        <v>0</v>
      </c>
      <c r="D9" s="22"/>
      <c r="E9" s="12"/>
      <c r="F9" s="22"/>
      <c r="G9" s="12">
        <f>C9+E9</f>
        <v>0</v>
      </c>
      <c r="H9" s="53">
        <f>G9/درآمدها!F11</f>
        <v>0</v>
      </c>
      <c r="I9" s="22"/>
      <c r="J9" s="12">
        <v>0</v>
      </c>
      <c r="K9" s="22"/>
      <c r="L9" s="12">
        <f>'درآمد ناشی از فروش'!Q12</f>
        <v>147362762</v>
      </c>
      <c r="M9" s="22"/>
      <c r="N9" s="12">
        <f>J9+L9</f>
        <v>147362762</v>
      </c>
      <c r="O9" s="22"/>
      <c r="P9" s="53">
        <v>1.5E-3</v>
      </c>
      <c r="Q9" s="47" t="e">
        <f>O9/O18</f>
        <v>#DIV/0!</v>
      </c>
      <c r="R9" s="20"/>
    </row>
    <row r="10" spans="1:18" ht="30" customHeight="1" x14ac:dyDescent="0.2">
      <c r="A10" s="40" t="s">
        <v>95</v>
      </c>
      <c r="B10" s="40"/>
      <c r="C10" s="112">
        <f>'درآمد ناشی از تغییر قیمت اوراق'!I8</f>
        <v>-628258276</v>
      </c>
      <c r="D10" s="22"/>
      <c r="E10" s="14">
        <f>'درآمد ناشی از فروش'!I8</f>
        <v>4468501216</v>
      </c>
      <c r="F10" s="22"/>
      <c r="G10" s="14">
        <f t="shared" ref="G10:G14" si="0">C10+E10</f>
        <v>3840242940</v>
      </c>
      <c r="H10" s="54">
        <f>G10/درآمدها!F11</f>
        <v>0.1084059481859215</v>
      </c>
      <c r="I10" s="22"/>
      <c r="J10" s="14" cm="1">
        <f t="array" ref="J10:K10">'درآمد ناشی از تغییر قیمت اوراق'!Q8:R8</f>
        <v>663720507</v>
      </c>
      <c r="K10" s="22">
        <v>0</v>
      </c>
      <c r="L10" s="14">
        <f>'درآمد ناشی از فروش'!Q8</f>
        <v>7049055377</v>
      </c>
      <c r="M10" s="22"/>
      <c r="N10" s="14">
        <f t="shared" ref="N10:N14" si="1">J10+L10</f>
        <v>7712775884</v>
      </c>
      <c r="O10" s="22"/>
      <c r="P10" s="54">
        <v>7.9799999999999996E-2</v>
      </c>
      <c r="R10" s="20"/>
    </row>
    <row r="11" spans="1:18" ht="30" customHeight="1" x14ac:dyDescent="0.2">
      <c r="A11" s="40" t="s">
        <v>96</v>
      </c>
      <c r="B11" s="40"/>
      <c r="C11" s="14">
        <f>'درآمد ناشی از تغییر قیمت اوراق'!I9</f>
        <v>266</v>
      </c>
      <c r="D11" s="22"/>
      <c r="E11" s="14">
        <v>0</v>
      </c>
      <c r="F11" s="22"/>
      <c r="G11" s="14">
        <f t="shared" si="0"/>
        <v>266</v>
      </c>
      <c r="H11" s="54">
        <f>G11/درآمدها!F11</f>
        <v>7.5088953141738268E-9</v>
      </c>
      <c r="I11" s="22"/>
      <c r="J11" s="14" cm="1">
        <f t="array" ref="J11:K11">'درآمد ناشی از تغییر قیمت اوراق'!Q9:R9</f>
        <v>997</v>
      </c>
      <c r="K11" s="22">
        <v>0</v>
      </c>
      <c r="L11" s="14">
        <v>0</v>
      </c>
      <c r="M11" s="22"/>
      <c r="N11" s="14">
        <f t="shared" si="1"/>
        <v>997</v>
      </c>
      <c r="O11" s="22"/>
      <c r="P11" s="54">
        <v>0</v>
      </c>
      <c r="R11" s="20"/>
    </row>
    <row r="12" spans="1:18" ht="30" customHeight="1" x14ac:dyDescent="0.2">
      <c r="A12" s="40" t="s">
        <v>97</v>
      </c>
      <c r="B12" s="40"/>
      <c r="C12" s="14">
        <f>'درآمد ناشی از تغییر قیمت اوراق'!I10</f>
        <v>104265847</v>
      </c>
      <c r="D12" s="22"/>
      <c r="E12" s="14">
        <f>'درآمد ناشی از فروش'!I9</f>
        <v>0</v>
      </c>
      <c r="F12" s="22"/>
      <c r="G12" s="14">
        <f t="shared" si="0"/>
        <v>104265847</v>
      </c>
      <c r="H12" s="54">
        <f>G12/درآمدها!F11</f>
        <v>2.9433132705513725E-3</v>
      </c>
      <c r="I12" s="22"/>
      <c r="J12" s="14" cm="1">
        <f t="array" ref="J12:K12">'درآمد ناشی از تغییر قیمت اوراق'!Q10:R10</f>
        <v>392598775</v>
      </c>
      <c r="K12" s="22">
        <v>0</v>
      </c>
      <c r="L12" s="14">
        <f>'درآمد ناشی از فروش'!Q9</f>
        <v>35138412</v>
      </c>
      <c r="M12" s="22"/>
      <c r="N12" s="14">
        <f t="shared" si="1"/>
        <v>427737187</v>
      </c>
      <c r="O12" s="22"/>
      <c r="P12" s="54">
        <v>4.4000000000000003E-3</v>
      </c>
      <c r="R12" s="20"/>
    </row>
    <row r="13" spans="1:18" ht="30" customHeight="1" x14ac:dyDescent="0.2">
      <c r="A13" s="40" t="s">
        <v>98</v>
      </c>
      <c r="B13" s="40"/>
      <c r="C13" s="14">
        <f>'درآمد ناشی از تغییر قیمت اوراق'!I12</f>
        <v>40946147</v>
      </c>
      <c r="D13" s="22"/>
      <c r="E13" s="14">
        <f>'درآمد ناشی از فروش'!I10</f>
        <v>2377017781</v>
      </c>
      <c r="F13" s="22"/>
      <c r="G13" s="14">
        <f t="shared" si="0"/>
        <v>2417963928</v>
      </c>
      <c r="H13" s="54">
        <f>G13/درآمدها!F11</f>
        <v>6.8256533867671207E-2</v>
      </c>
      <c r="I13" s="22"/>
      <c r="J13" s="14" cm="1">
        <f t="array" ref="J13:K13">'درآمد ناشی از تغییر قیمت اوراق'!Q12:R12</f>
        <v>44317769</v>
      </c>
      <c r="K13" s="22">
        <v>0</v>
      </c>
      <c r="L13" s="14">
        <f>'درآمد ناشی از فروش'!Q10</f>
        <v>8299740606</v>
      </c>
      <c r="M13" s="22"/>
      <c r="N13" s="14">
        <f t="shared" si="1"/>
        <v>8344058375</v>
      </c>
      <c r="O13" s="22"/>
      <c r="P13" s="54">
        <v>8.6300000000000002E-2</v>
      </c>
      <c r="R13" s="20"/>
    </row>
    <row r="14" spans="1:18" ht="30" customHeight="1" x14ac:dyDescent="0.2">
      <c r="A14" s="40" t="s">
        <v>99</v>
      </c>
      <c r="B14" s="157"/>
      <c r="C14" s="158">
        <f>'درآمد ناشی از تغییر قیمت اوراق'!I13</f>
        <v>-307038026</v>
      </c>
      <c r="D14" s="22"/>
      <c r="E14" s="158">
        <f>'درآمد ناشی از فروش'!I11</f>
        <v>-536527549</v>
      </c>
      <c r="F14" s="22"/>
      <c r="G14" s="158">
        <f t="shared" si="0"/>
        <v>-843565575</v>
      </c>
      <c r="H14" s="55">
        <f>G14/درآمدها!F11</f>
        <v>-2.3812953358330263E-2</v>
      </c>
      <c r="I14" s="22"/>
      <c r="J14" s="112" cm="1">
        <f t="array" ref="J14:K14">'درآمد ناشی از تغییر قیمت اوراق'!Q13:R13</f>
        <v>-267472576</v>
      </c>
      <c r="K14" s="22">
        <v>0</v>
      </c>
      <c r="L14" s="26">
        <f>'درآمد ناشی از فروش'!Q11</f>
        <v>12375273462</v>
      </c>
      <c r="M14" s="22"/>
      <c r="N14" s="26">
        <f t="shared" si="1"/>
        <v>12107800886</v>
      </c>
      <c r="O14" s="22"/>
      <c r="P14" s="55">
        <v>0.12529999999999999</v>
      </c>
      <c r="R14" s="20"/>
    </row>
    <row r="15" spans="1:18" ht="30" customHeight="1" thickBot="1" x14ac:dyDescent="0.25">
      <c r="A15" s="31" t="s">
        <v>15</v>
      </c>
      <c r="B15" s="156"/>
      <c r="C15" s="164">
        <f>SUM(C9:C14)</f>
        <v>-790084042</v>
      </c>
      <c r="D15" s="61"/>
      <c r="E15" s="60">
        <f>SUM(E10:E14)</f>
        <v>6308991448</v>
      </c>
      <c r="F15" s="61"/>
      <c r="G15" s="60">
        <f>SUM(G9:G14)</f>
        <v>5518907406</v>
      </c>
      <c r="H15" s="155">
        <f>SUM(H9:H14)</f>
        <v>0.15579284947470914</v>
      </c>
      <c r="I15" s="61"/>
      <c r="J15" s="60">
        <f>SUM(J9:J14)</f>
        <v>833165472</v>
      </c>
      <c r="K15" s="61"/>
      <c r="L15" s="60">
        <f>SUM(L9:L14)</f>
        <v>27906570619</v>
      </c>
      <c r="M15" s="61"/>
      <c r="N15" s="60">
        <f>SUM(N9:N14)</f>
        <v>28739736091</v>
      </c>
      <c r="O15" s="61"/>
      <c r="P15" s="155">
        <f>SUM(P9:P14)</f>
        <v>0.29730000000000001</v>
      </c>
    </row>
    <row r="16" spans="1:18" ht="13.5" thickTop="1" x14ac:dyDescent="0.2"/>
    <row r="18" spans="14:14" x14ac:dyDescent="0.2">
      <c r="N18" s="20"/>
    </row>
    <row r="25" spans="14:14" x14ac:dyDescent="0.2">
      <c r="N25" s="20"/>
    </row>
  </sheetData>
  <mergeCells count="9">
    <mergeCell ref="A7:A8"/>
    <mergeCell ref="A1:P1"/>
    <mergeCell ref="A2:P2"/>
    <mergeCell ref="A3:P3"/>
    <mergeCell ref="C6:H6"/>
    <mergeCell ref="J6:P6"/>
    <mergeCell ref="A5:P5"/>
    <mergeCell ref="G7:H7"/>
    <mergeCell ref="N7:P7"/>
  </mergeCells>
  <pageMargins left="0.39" right="0.39" top="0.39" bottom="0.39" header="0" footer="0"/>
  <pageSetup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K16"/>
  <sheetViews>
    <sheetView rightToLeft="1" view="pageBreakPreview" zoomScaleNormal="100" zoomScaleSheetLayoutView="100" workbookViewId="0">
      <selection activeCell="A7" sqref="A7:XFD7"/>
    </sheetView>
  </sheetViews>
  <sheetFormatPr defaultRowHeight="12.75" x14ac:dyDescent="0.2"/>
  <cols>
    <col min="1" max="1" width="30.42578125" customWidth="1"/>
    <col min="2" max="2" width="0.85546875" customWidth="1"/>
    <col min="3" max="3" width="40.28515625" customWidth="1"/>
    <col min="4" max="4" width="1.28515625" customWidth="1"/>
    <col min="5" max="5" width="19.42578125" customWidth="1"/>
    <col min="6" max="6" width="1.28515625" customWidth="1"/>
    <col min="7" max="7" width="20.7109375" customWidth="1"/>
    <col min="8" max="8" width="1.28515625" customWidth="1"/>
    <col min="9" max="9" width="19.42578125" customWidth="1"/>
    <col min="10" max="10" width="1.28515625" customWidth="1"/>
    <col min="11" max="11" width="19.28515625" bestFit="1" customWidth="1"/>
    <col min="12" max="12" width="0.28515625" customWidth="1"/>
  </cols>
  <sheetData>
    <row r="1" spans="1:11" ht="25.5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5.5" x14ac:dyDescent="0.2">
      <c r="A2" s="114" t="s">
        <v>35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25.5" x14ac:dyDescent="0.2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5" spans="1:11" ht="24" x14ac:dyDescent="0.2">
      <c r="A5" s="117" t="s">
        <v>90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</row>
    <row r="6" spans="1:11" ht="24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30" customHeight="1" x14ac:dyDescent="0.2">
      <c r="A7" s="120" t="s">
        <v>48</v>
      </c>
      <c r="B7" s="120"/>
      <c r="C7" s="120"/>
      <c r="E7" s="120" t="s">
        <v>109</v>
      </c>
      <c r="F7" s="120"/>
      <c r="G7" s="120"/>
      <c r="I7" s="120" t="s">
        <v>108</v>
      </c>
      <c r="J7" s="120"/>
      <c r="K7" s="120"/>
    </row>
    <row r="8" spans="1:11" ht="42" x14ac:dyDescent="0.2">
      <c r="A8" s="37" t="s">
        <v>92</v>
      </c>
      <c r="B8" s="37"/>
      <c r="C8" s="37" t="s">
        <v>62</v>
      </c>
      <c r="E8" s="8" t="s">
        <v>49</v>
      </c>
      <c r="F8" s="3"/>
      <c r="G8" s="8" t="s">
        <v>50</v>
      </c>
      <c r="I8" s="8" t="s">
        <v>49</v>
      </c>
      <c r="J8" s="3"/>
      <c r="K8" s="8" t="s">
        <v>50</v>
      </c>
    </row>
    <row r="9" spans="1:11" ht="30" customHeight="1" x14ac:dyDescent="0.2">
      <c r="A9" s="43" t="s">
        <v>66</v>
      </c>
      <c r="B9" s="43"/>
      <c r="C9" s="43" t="s">
        <v>67</v>
      </c>
      <c r="E9" s="12">
        <v>15148</v>
      </c>
      <c r="F9" s="22"/>
      <c r="G9" s="24" t="s">
        <v>91</v>
      </c>
      <c r="H9" s="22"/>
      <c r="I9" s="12">
        <v>61071</v>
      </c>
      <c r="K9" s="24" t="s">
        <v>91</v>
      </c>
    </row>
    <row r="10" spans="1:11" ht="30" customHeight="1" x14ac:dyDescent="0.2">
      <c r="A10" s="30" t="s">
        <v>66</v>
      </c>
      <c r="B10" s="30"/>
      <c r="C10" s="30" t="s">
        <v>110</v>
      </c>
      <c r="E10" s="14">
        <v>96479508</v>
      </c>
      <c r="F10" s="22"/>
      <c r="G10" s="25" t="s">
        <v>91</v>
      </c>
      <c r="H10" s="22"/>
      <c r="I10" s="14">
        <v>96479508</v>
      </c>
      <c r="K10" s="25" t="s">
        <v>91</v>
      </c>
    </row>
    <row r="11" spans="1:11" ht="30" customHeight="1" x14ac:dyDescent="0.2">
      <c r="A11" s="30" t="s">
        <v>70</v>
      </c>
      <c r="B11" s="30"/>
      <c r="C11" s="30" t="s">
        <v>71</v>
      </c>
      <c r="E11" s="14">
        <v>9700</v>
      </c>
      <c r="F11" s="22"/>
      <c r="G11" s="25" t="s">
        <v>91</v>
      </c>
      <c r="H11" s="22"/>
      <c r="I11" s="14">
        <v>11630139</v>
      </c>
      <c r="K11" s="25" t="s">
        <v>91</v>
      </c>
    </row>
    <row r="12" spans="1:11" ht="30" customHeight="1" x14ac:dyDescent="0.2">
      <c r="A12" s="30" t="s">
        <v>70</v>
      </c>
      <c r="B12" s="30"/>
      <c r="C12" s="30" t="s">
        <v>73</v>
      </c>
      <c r="E12" s="14">
        <v>47548</v>
      </c>
      <c r="F12" s="22"/>
      <c r="G12" s="25" t="s">
        <v>91</v>
      </c>
      <c r="H12" s="22"/>
      <c r="I12" s="14">
        <v>84901</v>
      </c>
      <c r="K12" s="25" t="s">
        <v>91</v>
      </c>
    </row>
    <row r="13" spans="1:11" ht="30" customHeight="1" x14ac:dyDescent="0.2">
      <c r="A13" s="30" t="s">
        <v>70</v>
      </c>
      <c r="B13" s="30"/>
      <c r="C13" s="30" t="s">
        <v>75</v>
      </c>
      <c r="E13" s="14">
        <v>15114</v>
      </c>
      <c r="F13" s="22"/>
      <c r="G13" s="25" t="s">
        <v>91</v>
      </c>
      <c r="H13" s="22"/>
      <c r="I13" s="14">
        <v>426801</v>
      </c>
      <c r="K13" s="25" t="s">
        <v>91</v>
      </c>
    </row>
    <row r="14" spans="1:11" ht="30" customHeight="1" x14ac:dyDescent="0.2">
      <c r="A14" s="30" t="s">
        <v>70</v>
      </c>
      <c r="B14" s="30"/>
      <c r="C14" s="30" t="s">
        <v>77</v>
      </c>
      <c r="E14" s="26">
        <v>1523756</v>
      </c>
      <c r="F14" s="22"/>
      <c r="G14" s="38" t="s">
        <v>91</v>
      </c>
      <c r="H14" s="22"/>
      <c r="I14" s="26">
        <v>1648899</v>
      </c>
      <c r="K14" s="38" t="s">
        <v>91</v>
      </c>
    </row>
    <row r="15" spans="1:11" ht="30" customHeight="1" thickBot="1" x14ac:dyDescent="0.25">
      <c r="A15" s="15" t="s">
        <v>15</v>
      </c>
      <c r="B15" s="31"/>
      <c r="C15" s="31"/>
      <c r="E15" s="60">
        <f>SUM(E9:E14)</f>
        <v>98090774</v>
      </c>
      <c r="F15" s="61"/>
      <c r="G15" s="62" t="s">
        <v>91</v>
      </c>
      <c r="H15" s="61"/>
      <c r="I15" s="60">
        <f>SUM(I9:I14)</f>
        <v>110331319</v>
      </c>
      <c r="J15" s="63"/>
      <c r="K15" s="62" t="s">
        <v>91</v>
      </c>
    </row>
    <row r="16" spans="1:11" ht="12.75" customHeight="1" thickTop="1" x14ac:dyDescent="0.2"/>
  </sheetData>
  <mergeCells count="7">
    <mergeCell ref="A1:K1"/>
    <mergeCell ref="A2:K2"/>
    <mergeCell ref="A3:K3"/>
    <mergeCell ref="E7:G7"/>
    <mergeCell ref="I7:K7"/>
    <mergeCell ref="A5:K5"/>
    <mergeCell ref="A7:C7"/>
  </mergeCells>
  <pageMargins left="0.39" right="0.39" top="0.39" bottom="0.39" header="0" footer="0"/>
  <pageSetup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A16"/>
  <sheetViews>
    <sheetView rightToLeft="1" tabSelected="1" zoomScaleNormal="100" zoomScaleSheetLayoutView="100" workbookViewId="0">
      <selection activeCell="I9" sqref="I9:I10"/>
    </sheetView>
  </sheetViews>
  <sheetFormatPr defaultRowHeight="15.75" x14ac:dyDescent="0.4"/>
  <cols>
    <col min="1" max="2" width="2.5703125" style="9" customWidth="1"/>
    <col min="3" max="3" width="23.42578125" style="9" customWidth="1"/>
    <col min="4" max="4" width="0.7109375" style="9" customWidth="1"/>
    <col min="5" max="5" width="11.7109375" style="9" customWidth="1"/>
    <col min="6" max="6" width="0.5703125" style="9" customWidth="1"/>
    <col min="7" max="7" width="15.5703125" style="9" customWidth="1"/>
    <col min="8" max="8" width="1.28515625" style="9" customWidth="1"/>
    <col min="9" max="9" width="17.28515625" style="9" bestFit="1" customWidth="1"/>
    <col min="10" max="10" width="0.85546875" style="9" customWidth="1"/>
    <col min="11" max="11" width="14.28515625" style="9" customWidth="1"/>
    <col min="12" max="12" width="0.5703125" style="9" customWidth="1"/>
    <col min="13" max="13" width="14.28515625" style="9" customWidth="1"/>
    <col min="14" max="14" width="0.5703125" style="9" customWidth="1"/>
    <col min="15" max="15" width="14.28515625" style="9" customWidth="1"/>
    <col min="16" max="16" width="1.28515625" style="9" customWidth="1"/>
    <col min="17" max="17" width="14.28515625" style="9" customWidth="1"/>
    <col min="18" max="18" width="0.85546875" style="9" customWidth="1"/>
    <col min="19" max="19" width="15.5703125" style="9" customWidth="1"/>
    <col min="20" max="20" width="0.7109375" style="9" customWidth="1"/>
    <col min="21" max="21" width="12.42578125" style="9" customWidth="1"/>
    <col min="22" max="22" width="1.28515625" style="9" customWidth="1"/>
    <col min="23" max="23" width="16.140625" style="9" bestFit="1" customWidth="1"/>
    <col min="24" max="24" width="1.28515625" style="9" customWidth="1"/>
    <col min="25" max="25" width="18" style="9" bestFit="1" customWidth="1"/>
    <col min="26" max="26" width="0.42578125" style="9" customWidth="1"/>
    <col min="27" max="27" width="19.85546875" style="9" bestFit="1" customWidth="1"/>
    <col min="28" max="28" width="0.28515625" style="9" customWidth="1"/>
    <col min="29" max="16384" width="9.140625" style="9"/>
  </cols>
  <sheetData>
    <row r="1" spans="1:27" ht="29.1" customHeight="1" x14ac:dyDescent="0.4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7" ht="21.75" customHeight="1" x14ac:dyDescent="0.4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</row>
    <row r="3" spans="1:27" ht="21.75" customHeight="1" x14ac:dyDescent="0.4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</row>
    <row r="4" spans="1:27" ht="12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4">
      <c r="A5" s="117" t="s">
        <v>58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</row>
    <row r="6" spans="1:27" ht="30" customHeight="1" x14ac:dyDescent="0.4">
      <c r="A6" s="118" t="s">
        <v>111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</row>
    <row r="7" spans="1:27" ht="15" customHeight="1" x14ac:dyDescent="0.4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30" customHeight="1" x14ac:dyDescent="0.4">
      <c r="E8" s="115" t="s">
        <v>4</v>
      </c>
      <c r="F8" s="115"/>
      <c r="G8" s="115"/>
      <c r="H8" s="115"/>
      <c r="I8" s="115"/>
      <c r="K8" s="115" t="s">
        <v>3</v>
      </c>
      <c r="L8" s="115"/>
      <c r="M8" s="115"/>
      <c r="N8" s="115"/>
      <c r="O8" s="115"/>
      <c r="P8" s="115"/>
      <c r="Q8" s="115"/>
      <c r="S8" s="115" t="s">
        <v>106</v>
      </c>
      <c r="T8" s="115"/>
      <c r="U8" s="115"/>
      <c r="V8" s="115"/>
      <c r="W8" s="115"/>
      <c r="X8" s="115"/>
      <c r="Y8" s="115"/>
      <c r="Z8" s="115"/>
      <c r="AA8" s="115"/>
    </row>
    <row r="9" spans="1:27" ht="21.75" customHeight="1" x14ac:dyDescent="0.4">
      <c r="E9" s="119" t="s">
        <v>8</v>
      </c>
      <c r="F9" s="10"/>
      <c r="G9" s="119" t="s">
        <v>9</v>
      </c>
      <c r="H9" s="10"/>
      <c r="I9" s="119" t="s">
        <v>10</v>
      </c>
      <c r="K9" s="116" t="s">
        <v>5</v>
      </c>
      <c r="L9" s="116"/>
      <c r="M9" s="116"/>
      <c r="N9" s="10"/>
      <c r="O9" s="116" t="s">
        <v>6</v>
      </c>
      <c r="P9" s="116"/>
      <c r="Q9" s="116"/>
      <c r="S9" s="119" t="s">
        <v>8</v>
      </c>
      <c r="T9" s="10"/>
      <c r="U9" s="121" t="s">
        <v>12</v>
      </c>
      <c r="V9" s="10"/>
      <c r="W9" s="119" t="s">
        <v>9</v>
      </c>
      <c r="X9" s="10"/>
      <c r="Y9" s="119" t="s">
        <v>10</v>
      </c>
      <c r="Z9" s="10"/>
      <c r="AA9" s="119" t="s">
        <v>13</v>
      </c>
    </row>
    <row r="10" spans="1:27" ht="27.75" customHeight="1" x14ac:dyDescent="0.4">
      <c r="A10" s="115" t="s">
        <v>7</v>
      </c>
      <c r="B10" s="115"/>
      <c r="C10" s="115"/>
      <c r="E10" s="120"/>
      <c r="G10" s="120"/>
      <c r="I10" s="120"/>
      <c r="K10" s="4" t="s">
        <v>8</v>
      </c>
      <c r="L10" s="10"/>
      <c r="M10" s="4" t="s">
        <v>9</v>
      </c>
      <c r="O10" s="4" t="s">
        <v>8</v>
      </c>
      <c r="P10" s="10"/>
      <c r="Q10" s="4" t="s">
        <v>11</v>
      </c>
      <c r="S10" s="120"/>
      <c r="U10" s="122"/>
      <c r="W10" s="120"/>
      <c r="Y10" s="120"/>
      <c r="AA10" s="120"/>
    </row>
    <row r="11" spans="1:27" s="66" customFormat="1" ht="30" customHeight="1" x14ac:dyDescent="0.4">
      <c r="A11" s="123" t="s">
        <v>14</v>
      </c>
      <c r="B11" s="123"/>
      <c r="C11" s="123"/>
      <c r="D11" s="64"/>
      <c r="E11" s="57">
        <v>17421186</v>
      </c>
      <c r="F11" s="64"/>
      <c r="G11" s="65">
        <v>65802751317</v>
      </c>
      <c r="H11" s="64"/>
      <c r="I11" s="65">
        <v>74923799147.746597</v>
      </c>
      <c r="J11" s="64"/>
      <c r="K11" s="65">
        <v>210000</v>
      </c>
      <c r="L11" s="64"/>
      <c r="M11" s="65">
        <v>1657443041</v>
      </c>
      <c r="N11" s="64"/>
      <c r="O11" s="70">
        <v>-200000</v>
      </c>
      <c r="P11" s="64"/>
      <c r="Q11" s="65">
        <v>1618768808</v>
      </c>
      <c r="S11" s="65">
        <f>E11+K11+O11</f>
        <v>17431186</v>
      </c>
      <c r="T11" s="64"/>
      <c r="U11" s="57">
        <v>7880</v>
      </c>
      <c r="V11" s="64"/>
      <c r="W11" s="65">
        <v>66704760701</v>
      </c>
      <c r="X11" s="64"/>
      <c r="Y11" s="65">
        <v>137253353793</v>
      </c>
      <c r="Z11" s="64"/>
      <c r="AA11" s="67">
        <v>36.57</v>
      </c>
    </row>
    <row r="12" spans="1:27" s="66" customFormat="1" ht="30" customHeight="1" thickBot="1" x14ac:dyDescent="0.45">
      <c r="A12" s="124" t="s">
        <v>15</v>
      </c>
      <c r="B12" s="124"/>
      <c r="C12" s="124"/>
      <c r="D12" s="68"/>
      <c r="E12" s="72">
        <f>SUM(E11)</f>
        <v>17421186</v>
      </c>
      <c r="F12" s="73"/>
      <c r="G12" s="72">
        <f>SUM(G11)</f>
        <v>65802751317</v>
      </c>
      <c r="H12" s="73"/>
      <c r="I12" s="72">
        <f>SUM(I11)</f>
        <v>74923799147.746597</v>
      </c>
      <c r="J12" s="73"/>
      <c r="K12" s="72">
        <f>SUM(K11)</f>
        <v>210000</v>
      </c>
      <c r="L12" s="73"/>
      <c r="M12" s="72">
        <f>SUM(M11)</f>
        <v>1657443041</v>
      </c>
      <c r="N12" s="73"/>
      <c r="O12" s="74">
        <f>SUM(O11)</f>
        <v>-200000</v>
      </c>
      <c r="P12" s="73"/>
      <c r="Q12" s="72">
        <f>SUM(Q11)</f>
        <v>1618768808</v>
      </c>
      <c r="R12" s="75"/>
      <c r="S12" s="72">
        <f>SUM(S11)</f>
        <v>17431186</v>
      </c>
      <c r="T12" s="73"/>
      <c r="U12" s="76"/>
      <c r="V12" s="73"/>
      <c r="W12" s="72">
        <f>SUM(W11)</f>
        <v>66704760701</v>
      </c>
      <c r="X12" s="73"/>
      <c r="Y12" s="72">
        <f>SUM(Y11)</f>
        <v>137253353793</v>
      </c>
      <c r="Z12" s="73"/>
      <c r="AA12" s="77">
        <f>SUM(AA11)</f>
        <v>36.57</v>
      </c>
    </row>
    <row r="13" spans="1:27" ht="16.5" thickTop="1" x14ac:dyDescent="0.4"/>
    <row r="15" spans="1:27" x14ac:dyDescent="0.4">
      <c r="E15" s="16"/>
      <c r="F15" s="16"/>
    </row>
    <row r="16" spans="1:27" x14ac:dyDescent="0.4">
      <c r="E16" s="16"/>
      <c r="F16" s="16"/>
    </row>
  </sheetData>
  <mergeCells count="21">
    <mergeCell ref="A10:C10"/>
    <mergeCell ref="A11:C11"/>
    <mergeCell ref="A12:C12"/>
    <mergeCell ref="E8:I8"/>
    <mergeCell ref="K8:Q8"/>
    <mergeCell ref="S8:AA8"/>
    <mergeCell ref="K9:M9"/>
    <mergeCell ref="O9:Q9"/>
    <mergeCell ref="A1:AA1"/>
    <mergeCell ref="A2:AA2"/>
    <mergeCell ref="A3:AA3"/>
    <mergeCell ref="A5:AA5"/>
    <mergeCell ref="A6:AA6"/>
    <mergeCell ref="E9:E10"/>
    <mergeCell ref="G9:G10"/>
    <mergeCell ref="I9:I10"/>
    <mergeCell ref="S9:S10"/>
    <mergeCell ref="U9:U10"/>
    <mergeCell ref="W9:W10"/>
    <mergeCell ref="Y9:Y10"/>
    <mergeCell ref="AA9:AA10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AD20"/>
  <sheetViews>
    <sheetView rightToLeft="1" view="pageBreakPreview" zoomScale="98" zoomScaleNormal="100" zoomScaleSheetLayoutView="98" workbookViewId="0">
      <selection activeCell="A5" sqref="A5:XFD5"/>
    </sheetView>
  </sheetViews>
  <sheetFormatPr defaultRowHeight="12.75" x14ac:dyDescent="0.2"/>
  <cols>
    <col min="1" max="1" width="6.140625" bestFit="1" customWidth="1"/>
    <col min="2" max="2" width="20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7.5703125" bestFit="1" customWidth="1"/>
    <col min="10" max="10" width="1.28515625" customWidth="1"/>
    <col min="11" max="11" width="13" customWidth="1"/>
    <col min="12" max="12" width="1.28515625" customWidth="1"/>
    <col min="13" max="13" width="18.85546875" customWidth="1"/>
    <col min="14" max="14" width="1.28515625" customWidth="1"/>
    <col min="15" max="15" width="15" customWidth="1"/>
    <col min="16" max="16" width="1.28515625" customWidth="1"/>
    <col min="17" max="17" width="19.140625" customWidth="1"/>
    <col min="18" max="18" width="1.28515625" customWidth="1"/>
    <col min="19" max="19" width="11.140625" customWidth="1"/>
    <col min="20" max="20" width="1.28515625" customWidth="1"/>
    <col min="21" max="21" width="15.5703125" customWidth="1"/>
    <col min="22" max="22" width="1.28515625" customWidth="1"/>
    <col min="23" max="23" width="17" customWidth="1"/>
    <col min="24" max="24" width="1.28515625" customWidth="1"/>
    <col min="25" max="25" width="17.140625" customWidth="1"/>
    <col min="26" max="26" width="1.28515625" customWidth="1"/>
    <col min="27" max="27" width="18.28515625" bestFit="1" customWidth="1"/>
    <col min="28" max="28" width="0.28515625" customWidth="1"/>
    <col min="29" max="29" width="19.140625" bestFit="1" customWidth="1"/>
  </cols>
  <sheetData>
    <row r="1" spans="1:30" ht="29.1" customHeight="1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30" ht="25.5" x14ac:dyDescent="0.2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</row>
    <row r="3" spans="1:30" ht="25.5" x14ac:dyDescent="0.2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</row>
    <row r="5" spans="1:30" ht="30" customHeight="1" x14ac:dyDescent="0.2">
      <c r="A5" s="117" t="s">
        <v>59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</row>
    <row r="6" spans="1:30" ht="13.5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30" ht="30.75" customHeight="1" x14ac:dyDescent="0.2">
      <c r="E7" s="115" t="s">
        <v>4</v>
      </c>
      <c r="F7" s="115"/>
      <c r="G7" s="115"/>
      <c r="H7" s="115"/>
      <c r="I7" s="115"/>
      <c r="K7" s="115" t="s">
        <v>3</v>
      </c>
      <c r="L7" s="115"/>
      <c r="M7" s="115"/>
      <c r="N7" s="115"/>
      <c r="O7" s="115"/>
      <c r="P7" s="115"/>
      <c r="Q7" s="115"/>
      <c r="S7" s="115" t="s">
        <v>106</v>
      </c>
      <c r="T7" s="115"/>
      <c r="U7" s="115"/>
      <c r="V7" s="115"/>
      <c r="W7" s="115"/>
      <c r="X7" s="115"/>
      <c r="Y7" s="115"/>
      <c r="Z7" s="115"/>
      <c r="AA7" s="115"/>
    </row>
    <row r="8" spans="1:30" ht="27" customHeight="1" x14ac:dyDescent="0.2">
      <c r="D8" s="126" t="s">
        <v>19</v>
      </c>
      <c r="E8" s="126"/>
      <c r="F8" s="3"/>
      <c r="G8" s="119" t="s">
        <v>9</v>
      </c>
      <c r="H8" s="3"/>
      <c r="I8" s="119" t="s">
        <v>10</v>
      </c>
      <c r="K8" s="116" t="s">
        <v>16</v>
      </c>
      <c r="L8" s="116"/>
      <c r="M8" s="116"/>
      <c r="N8" s="3"/>
      <c r="O8" s="116" t="s">
        <v>17</v>
      </c>
      <c r="P8" s="116"/>
      <c r="Q8" s="116"/>
      <c r="S8" s="119" t="s">
        <v>8</v>
      </c>
      <c r="T8" s="3"/>
      <c r="U8" s="121" t="s">
        <v>20</v>
      </c>
      <c r="V8" s="3"/>
      <c r="W8" s="119" t="s">
        <v>9</v>
      </c>
      <c r="X8" s="3"/>
      <c r="Y8" s="119" t="s">
        <v>10</v>
      </c>
      <c r="Z8" s="3"/>
      <c r="AA8" s="119" t="s">
        <v>13</v>
      </c>
    </row>
    <row r="9" spans="1:30" ht="30" customHeight="1" x14ac:dyDescent="0.2">
      <c r="A9" s="115" t="s">
        <v>18</v>
      </c>
      <c r="B9" s="115"/>
      <c r="D9" s="120"/>
      <c r="E9" s="120"/>
      <c r="F9" s="22"/>
      <c r="G9" s="120"/>
      <c r="H9" s="22"/>
      <c r="I9" s="120"/>
      <c r="J9" s="22"/>
      <c r="K9" s="4" t="s">
        <v>8</v>
      </c>
      <c r="L9" s="23"/>
      <c r="M9" s="4" t="s">
        <v>9</v>
      </c>
      <c r="N9" s="22"/>
      <c r="O9" s="4" t="s">
        <v>8</v>
      </c>
      <c r="P9" s="23"/>
      <c r="Q9" s="4" t="s">
        <v>11</v>
      </c>
      <c r="R9" s="22"/>
      <c r="S9" s="120"/>
      <c r="T9" s="22"/>
      <c r="U9" s="122"/>
      <c r="V9" s="22"/>
      <c r="W9" s="120"/>
      <c r="X9" s="22"/>
      <c r="Y9" s="120"/>
      <c r="Z9" s="22"/>
      <c r="AA9" s="120"/>
    </row>
    <row r="10" spans="1:30" s="81" customFormat="1" ht="30" customHeight="1" x14ac:dyDescent="0.2">
      <c r="A10" s="133" t="s">
        <v>21</v>
      </c>
      <c r="B10" s="133"/>
      <c r="D10" s="125">
        <v>5003152</v>
      </c>
      <c r="E10" s="125"/>
      <c r="F10" s="58"/>
      <c r="G10" s="57">
        <v>62598721687</v>
      </c>
      <c r="H10" s="58"/>
      <c r="I10" s="57">
        <v>62602093309.463402</v>
      </c>
      <c r="J10" s="58"/>
      <c r="K10" s="57">
        <v>467067678</v>
      </c>
      <c r="L10" s="58"/>
      <c r="M10" s="57">
        <v>5909807354318</v>
      </c>
      <c r="N10" s="58"/>
      <c r="O10" s="82">
        <v>-464612790</v>
      </c>
      <c r="P10" s="58"/>
      <c r="Q10" s="57">
        <v>5879047395720</v>
      </c>
      <c r="R10" s="58"/>
      <c r="S10" s="57">
        <f>D10+K10+O10</f>
        <v>7458040</v>
      </c>
      <c r="T10" s="58"/>
      <c r="U10" s="57">
        <v>12843</v>
      </c>
      <c r="V10" s="58"/>
      <c r="W10" s="57">
        <v>95735698066</v>
      </c>
      <c r="X10" s="58"/>
      <c r="Y10" s="57">
        <v>95780015835</v>
      </c>
      <c r="Z10" s="58"/>
      <c r="AA10" s="83">
        <v>25.52</v>
      </c>
      <c r="AC10" s="84"/>
      <c r="AD10" s="88"/>
    </row>
    <row r="11" spans="1:30" s="81" customFormat="1" ht="30" customHeight="1" x14ac:dyDescent="0.2">
      <c r="A11" s="131" t="s">
        <v>22</v>
      </c>
      <c r="B11" s="131"/>
      <c r="D11" s="132">
        <v>2502410</v>
      </c>
      <c r="E11" s="132"/>
      <c r="F11" s="58"/>
      <c r="G11" s="56">
        <v>31668309941</v>
      </c>
      <c r="H11" s="58"/>
      <c r="I11" s="56">
        <v>31707875391.7537</v>
      </c>
      <c r="J11" s="58"/>
      <c r="K11" s="56">
        <v>116135562</v>
      </c>
      <c r="L11" s="58"/>
      <c r="M11" s="56">
        <v>1509695929160</v>
      </c>
      <c r="N11" s="58"/>
      <c r="O11" s="85">
        <v>-114651325</v>
      </c>
      <c r="P11" s="58"/>
      <c r="Q11" s="56">
        <v>1489309038598</v>
      </c>
      <c r="R11" s="58"/>
      <c r="S11" s="56">
        <f t="shared" ref="S11:S14" si="0">D11+K11+O11</f>
        <v>3986647</v>
      </c>
      <c r="T11" s="58"/>
      <c r="U11" s="56">
        <v>12871</v>
      </c>
      <c r="V11" s="58"/>
      <c r="W11" s="56">
        <v>51518672954</v>
      </c>
      <c r="X11" s="58"/>
      <c r="Y11" s="56">
        <v>51251200378</v>
      </c>
      <c r="Z11" s="58"/>
      <c r="AA11" s="86">
        <v>13.66</v>
      </c>
      <c r="AC11" s="84"/>
      <c r="AD11" s="88"/>
    </row>
    <row r="12" spans="1:30" s="81" customFormat="1" ht="30" customHeight="1" x14ac:dyDescent="0.2">
      <c r="A12" s="131" t="s">
        <v>23</v>
      </c>
      <c r="B12" s="131"/>
      <c r="D12" s="132">
        <v>1</v>
      </c>
      <c r="E12" s="132"/>
      <c r="F12" s="58"/>
      <c r="G12" s="56">
        <v>10339</v>
      </c>
      <c r="H12" s="58"/>
      <c r="I12" s="56">
        <v>11382.8653125</v>
      </c>
      <c r="J12" s="58"/>
      <c r="K12" s="56">
        <v>0</v>
      </c>
      <c r="L12" s="58"/>
      <c r="M12" s="56">
        <v>0</v>
      </c>
      <c r="N12" s="58"/>
      <c r="O12" s="85">
        <v>0</v>
      </c>
      <c r="P12" s="58"/>
      <c r="Q12" s="56">
        <v>0</v>
      </c>
      <c r="R12" s="58"/>
      <c r="S12" s="56">
        <f t="shared" si="0"/>
        <v>1</v>
      </c>
      <c r="T12" s="58"/>
      <c r="U12" s="56">
        <v>11650</v>
      </c>
      <c r="V12" s="58"/>
      <c r="W12" s="56">
        <v>10339</v>
      </c>
      <c r="X12" s="58"/>
      <c r="Y12" s="56">
        <v>11648</v>
      </c>
      <c r="Z12" s="58"/>
      <c r="AA12" s="86">
        <v>3.9542901005572228E-6</v>
      </c>
      <c r="AC12" s="84"/>
      <c r="AD12" s="88"/>
    </row>
    <row r="13" spans="1:30" s="81" customFormat="1" ht="30" customHeight="1" x14ac:dyDescent="0.2">
      <c r="A13" s="131" t="s">
        <v>24</v>
      </c>
      <c r="B13" s="131"/>
      <c r="D13" s="132">
        <v>1519760</v>
      </c>
      <c r="E13" s="132"/>
      <c r="F13" s="58"/>
      <c r="G13" s="56">
        <v>26189373286</v>
      </c>
      <c r="H13" s="58"/>
      <c r="I13" s="56">
        <v>27481370743.959</v>
      </c>
      <c r="J13" s="58"/>
      <c r="K13" s="56">
        <v>34220030</v>
      </c>
      <c r="L13" s="58"/>
      <c r="M13" s="56">
        <v>645558073301</v>
      </c>
      <c r="N13" s="58"/>
      <c r="O13" s="85">
        <v>-34359574</v>
      </c>
      <c r="P13" s="58"/>
      <c r="Q13" s="56">
        <v>649857336389</v>
      </c>
      <c r="R13" s="58"/>
      <c r="S13" s="56">
        <f t="shared" si="0"/>
        <v>1380216</v>
      </c>
      <c r="T13" s="58"/>
      <c r="U13" s="56">
        <v>19583</v>
      </c>
      <c r="V13" s="58"/>
      <c r="W13" s="56">
        <v>26358630085</v>
      </c>
      <c r="X13" s="58"/>
      <c r="Y13" s="56">
        <v>27022350595</v>
      </c>
      <c r="Z13" s="58"/>
      <c r="AA13" s="86">
        <v>7.2</v>
      </c>
      <c r="AC13" s="84"/>
      <c r="AD13" s="88"/>
    </row>
    <row r="14" spans="1:30" s="81" customFormat="1" ht="30" customHeight="1" x14ac:dyDescent="0.2">
      <c r="A14" s="127" t="s">
        <v>25</v>
      </c>
      <c r="B14" s="127"/>
      <c r="D14" s="128">
        <v>291300</v>
      </c>
      <c r="E14" s="128"/>
      <c r="F14" s="58"/>
      <c r="G14" s="59">
        <v>3846172320</v>
      </c>
      <c r="H14" s="58"/>
      <c r="I14" s="59">
        <v>4201214624.53125</v>
      </c>
      <c r="J14" s="58"/>
      <c r="K14" s="59">
        <v>0</v>
      </c>
      <c r="L14" s="58"/>
      <c r="M14" s="59">
        <v>0</v>
      </c>
      <c r="N14" s="58"/>
      <c r="O14" s="87">
        <v>0</v>
      </c>
      <c r="P14" s="58"/>
      <c r="Q14" s="59">
        <v>0</v>
      </c>
      <c r="R14" s="58"/>
      <c r="S14" s="56">
        <f t="shared" si="0"/>
        <v>291300</v>
      </c>
      <c r="T14" s="58"/>
      <c r="U14" s="56">
        <v>14783</v>
      </c>
      <c r="V14" s="58"/>
      <c r="W14" s="59">
        <v>3846172320</v>
      </c>
      <c r="X14" s="58"/>
      <c r="Y14" s="59">
        <v>4305480471</v>
      </c>
      <c r="Z14" s="58"/>
      <c r="AA14" s="86">
        <v>1.1499999999999999</v>
      </c>
      <c r="AC14" s="84"/>
      <c r="AD14" s="88"/>
    </row>
    <row r="15" spans="1:30" s="63" customFormat="1" ht="30" customHeight="1" x14ac:dyDescent="0.2">
      <c r="A15" s="129" t="s">
        <v>15</v>
      </c>
      <c r="B15" s="129"/>
      <c r="D15" s="130">
        <f>SUM(D10:E14)</f>
        <v>9316623</v>
      </c>
      <c r="E15" s="130"/>
      <c r="F15" s="61"/>
      <c r="G15" s="60">
        <f>SUM(G10:G14)</f>
        <v>124302587573</v>
      </c>
      <c r="H15" s="61"/>
      <c r="I15" s="60">
        <f>SUM(I10:I14)</f>
        <v>125992565452.57266</v>
      </c>
      <c r="J15" s="61"/>
      <c r="K15" s="60">
        <f>SUM(K10:K14)</f>
        <v>617423270</v>
      </c>
      <c r="L15" s="61"/>
      <c r="M15" s="60">
        <f>SUM(M10:M14)</f>
        <v>8065061356779</v>
      </c>
      <c r="N15" s="61"/>
      <c r="O15" s="78">
        <f>SUM(O10:O14)</f>
        <v>-613623689</v>
      </c>
      <c r="P15" s="61"/>
      <c r="Q15" s="60">
        <f>SUM(Q10:Q14)</f>
        <v>8018213770707</v>
      </c>
      <c r="R15" s="61"/>
      <c r="S15" s="60">
        <f>SUM(S10:S14)</f>
        <v>13116204</v>
      </c>
      <c r="T15" s="61"/>
      <c r="U15" s="79"/>
      <c r="V15" s="61"/>
      <c r="W15" s="60">
        <f>SUM(W10:W14)</f>
        <v>177459183764</v>
      </c>
      <c r="X15" s="61"/>
      <c r="Y15" s="60">
        <f>SUM(Y10:Y14)</f>
        <v>178359058927</v>
      </c>
      <c r="Z15" s="61"/>
      <c r="AA15" s="80">
        <f>SUM(AA10:AA14)</f>
        <v>47.530003954290102</v>
      </c>
      <c r="AD15" s="89"/>
    </row>
    <row r="19" spans="25:25" x14ac:dyDescent="0.2">
      <c r="Y19" s="20"/>
    </row>
    <row r="20" spans="25:25" ht="19.5" x14ac:dyDescent="0.2">
      <c r="Y20" s="21"/>
    </row>
  </sheetData>
  <mergeCells count="30">
    <mergeCell ref="A14:B14"/>
    <mergeCell ref="D14:E14"/>
    <mergeCell ref="A15:B15"/>
    <mergeCell ref="D15:E15"/>
    <mergeCell ref="A5:AA5"/>
    <mergeCell ref="A11:B11"/>
    <mergeCell ref="D11:E11"/>
    <mergeCell ref="A12:B12"/>
    <mergeCell ref="D12:E12"/>
    <mergeCell ref="A13:B13"/>
    <mergeCell ref="D13:E13"/>
    <mergeCell ref="K8:M8"/>
    <mergeCell ref="O8:Q8"/>
    <mergeCell ref="A9:B9"/>
    <mergeCell ref="A10:B10"/>
    <mergeCell ref="D10:E10"/>
    <mergeCell ref="A1:AA1"/>
    <mergeCell ref="A2:AA2"/>
    <mergeCell ref="A3:AA3"/>
    <mergeCell ref="E7:I7"/>
    <mergeCell ref="K7:Q7"/>
    <mergeCell ref="S7:AA7"/>
    <mergeCell ref="U8:U9"/>
    <mergeCell ref="S8:S9"/>
    <mergeCell ref="W8:W9"/>
    <mergeCell ref="Y8:Y9"/>
    <mergeCell ref="AA8:AA9"/>
    <mergeCell ref="I8:I9"/>
    <mergeCell ref="G8:G9"/>
    <mergeCell ref="D8:E9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U30"/>
  <sheetViews>
    <sheetView rightToLeft="1" view="pageBreakPreview" zoomScale="98" zoomScaleNormal="78" zoomScaleSheetLayoutView="98" workbookViewId="0">
      <selection activeCell="J6" sqref="J6"/>
    </sheetView>
  </sheetViews>
  <sheetFormatPr defaultRowHeight="12.75" x14ac:dyDescent="0.2"/>
  <cols>
    <col min="1" max="1" width="25.7109375" bestFit="1" customWidth="1"/>
    <col min="2" max="2" width="0.7109375" customWidth="1"/>
    <col min="3" max="3" width="23.28515625" customWidth="1"/>
    <col min="4" max="4" width="0.85546875" customWidth="1"/>
    <col min="5" max="5" width="9.5703125" bestFit="1" customWidth="1"/>
    <col min="6" max="6" width="14.140625" customWidth="1"/>
    <col min="7" max="7" width="0.28515625" customWidth="1"/>
    <col min="8" max="8" width="8" bestFit="1" customWidth="1"/>
    <col min="9" max="9" width="0.5703125" customWidth="1"/>
    <col min="10" max="10" width="15.85546875" customWidth="1"/>
    <col min="11" max="11" width="0.7109375" customWidth="1"/>
    <col min="12" max="12" width="19.42578125" bestFit="1" customWidth="1"/>
    <col min="13" max="13" width="0.5703125" customWidth="1"/>
    <col min="14" max="14" width="19.42578125" bestFit="1" customWidth="1"/>
    <col min="15" max="15" width="0.5703125" customWidth="1"/>
    <col min="16" max="16" width="16.140625" bestFit="1" customWidth="1"/>
    <col min="17" max="17" width="0.42578125" customWidth="1"/>
    <col min="18" max="18" width="18.28515625" bestFit="1" customWidth="1"/>
    <col min="19" max="19" width="0.28515625" customWidth="1"/>
    <col min="20" max="20" width="15.140625" bestFit="1" customWidth="1"/>
    <col min="21" max="21" width="12.7109375" style="90" bestFit="1" customWidth="1"/>
  </cols>
  <sheetData>
    <row r="1" spans="1:20" ht="25.5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1:20" ht="25.5" x14ac:dyDescent="0.2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20" ht="25.5" x14ac:dyDescent="0.2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5" spans="1:20" ht="30" customHeight="1" x14ac:dyDescent="0.2">
      <c r="A5" s="117" t="s">
        <v>60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</row>
    <row r="6" spans="1:20" ht="33" customHeight="1" x14ac:dyDescent="0.2">
      <c r="A6" s="15"/>
      <c r="B6" s="15"/>
      <c r="C6" s="126" t="s">
        <v>61</v>
      </c>
      <c r="D6" s="126"/>
      <c r="E6" s="126"/>
      <c r="F6" s="126"/>
      <c r="G6" s="126"/>
      <c r="H6" s="126"/>
      <c r="J6" s="2" t="s">
        <v>4</v>
      </c>
      <c r="L6" s="115" t="s">
        <v>3</v>
      </c>
      <c r="M6" s="115"/>
      <c r="N6" s="115"/>
      <c r="P6" s="126" t="s">
        <v>106</v>
      </c>
      <c r="Q6" s="126"/>
      <c r="R6" s="126"/>
    </row>
    <row r="7" spans="1:20" ht="21" customHeight="1" x14ac:dyDescent="0.2">
      <c r="A7" s="126" t="s">
        <v>26</v>
      </c>
      <c r="B7" s="15"/>
      <c r="C7" s="137" t="s">
        <v>62</v>
      </c>
      <c r="D7" s="33"/>
      <c r="E7" s="137" t="s">
        <v>63</v>
      </c>
      <c r="F7" s="140" t="s">
        <v>64</v>
      </c>
      <c r="G7" s="15"/>
      <c r="H7" s="137" t="s">
        <v>65</v>
      </c>
      <c r="J7" s="137" t="s">
        <v>27</v>
      </c>
      <c r="K7" s="15"/>
      <c r="L7" s="119" t="s">
        <v>28</v>
      </c>
      <c r="M7" s="3"/>
      <c r="N7" s="119" t="s">
        <v>29</v>
      </c>
      <c r="P7" s="119" t="s">
        <v>27</v>
      </c>
      <c r="R7" s="119" t="s">
        <v>13</v>
      </c>
    </row>
    <row r="8" spans="1:20" ht="21" x14ac:dyDescent="0.2">
      <c r="A8" s="138"/>
      <c r="B8" s="15"/>
      <c r="C8" s="138"/>
      <c r="D8" s="15"/>
      <c r="E8" s="138"/>
      <c r="F8" s="141"/>
      <c r="G8" s="15"/>
      <c r="H8" s="138"/>
      <c r="J8" s="138"/>
      <c r="K8" s="15"/>
      <c r="L8" s="120"/>
      <c r="N8" s="120"/>
      <c r="P8" s="120"/>
      <c r="R8" s="120"/>
    </row>
    <row r="9" spans="1:20" ht="30" customHeight="1" x14ac:dyDescent="0.2">
      <c r="A9" s="30" t="s">
        <v>66</v>
      </c>
      <c r="B9" s="30"/>
      <c r="C9" s="136" t="s">
        <v>67</v>
      </c>
      <c r="D9" s="136"/>
      <c r="E9" s="139" t="s">
        <v>68</v>
      </c>
      <c r="F9" s="30" t="s">
        <v>69</v>
      </c>
      <c r="H9" s="134">
        <v>0.05</v>
      </c>
      <c r="I9" s="22"/>
      <c r="J9" s="14">
        <v>3714888</v>
      </c>
      <c r="K9" s="22"/>
      <c r="L9" s="12">
        <v>15148</v>
      </c>
      <c r="M9" s="22"/>
      <c r="N9" s="12">
        <v>7200</v>
      </c>
      <c r="O9" s="22"/>
      <c r="P9" s="12">
        <f>J9+L9-N9</f>
        <v>3722836</v>
      </c>
      <c r="Q9" s="22"/>
      <c r="R9" s="24">
        <v>1.2905138064795863E-3</v>
      </c>
      <c r="T9" s="20"/>
    </row>
    <row r="10" spans="1:20" ht="30" customHeight="1" x14ac:dyDescent="0.2">
      <c r="A10" s="30" t="s">
        <v>66</v>
      </c>
      <c r="B10" s="30"/>
      <c r="C10" s="30" t="s">
        <v>112</v>
      </c>
      <c r="D10" s="30"/>
      <c r="E10" s="136"/>
      <c r="F10" s="30" t="s">
        <v>115</v>
      </c>
      <c r="G10" s="29"/>
      <c r="H10" s="135"/>
      <c r="I10" s="22"/>
      <c r="J10" s="14">
        <v>0</v>
      </c>
      <c r="K10" s="22"/>
      <c r="L10" s="14">
        <v>19951000000</v>
      </c>
      <c r="M10" s="22"/>
      <c r="N10" s="14">
        <v>19950584400</v>
      </c>
      <c r="O10" s="22"/>
      <c r="P10" s="14">
        <f t="shared" ref="P10:P17" si="0">J10+L10-N10</f>
        <v>415600</v>
      </c>
      <c r="Q10" s="22"/>
      <c r="R10" s="25">
        <v>0</v>
      </c>
      <c r="T10" s="20"/>
    </row>
    <row r="11" spans="1:20" ht="30" customHeight="1" x14ac:dyDescent="0.2">
      <c r="A11" s="30" t="s">
        <v>66</v>
      </c>
      <c r="B11" s="30"/>
      <c r="C11" s="30" t="s">
        <v>110</v>
      </c>
      <c r="D11" s="30"/>
      <c r="E11" s="136"/>
      <c r="F11" s="30" t="s">
        <v>114</v>
      </c>
      <c r="G11" s="29"/>
      <c r="H11" s="135"/>
      <c r="I11" s="22"/>
      <c r="J11" s="14">
        <v>0</v>
      </c>
      <c r="K11" s="22"/>
      <c r="L11" s="14">
        <v>19950000000</v>
      </c>
      <c r="M11" s="22"/>
      <c r="N11" s="14">
        <v>0</v>
      </c>
      <c r="O11" s="22"/>
      <c r="P11" s="14">
        <f t="shared" si="0"/>
        <v>19950000000</v>
      </c>
      <c r="Q11" s="22"/>
      <c r="R11" s="25">
        <v>5.32</v>
      </c>
      <c r="T11" s="20"/>
    </row>
    <row r="12" spans="1:20" ht="30" customHeight="1" x14ac:dyDescent="0.2">
      <c r="A12" s="30" t="s">
        <v>70</v>
      </c>
      <c r="B12" s="30"/>
      <c r="C12" s="136" t="s">
        <v>71</v>
      </c>
      <c r="D12" s="136"/>
      <c r="E12" s="136"/>
      <c r="F12" s="30" t="s">
        <v>72</v>
      </c>
      <c r="H12" s="135"/>
      <c r="I12" s="22"/>
      <c r="J12" s="14">
        <v>16003928099</v>
      </c>
      <c r="K12" s="22"/>
      <c r="L12" s="14">
        <v>1022453454418</v>
      </c>
      <c r="M12" s="22"/>
      <c r="N12" s="14">
        <v>1038454128824</v>
      </c>
      <c r="O12" s="22"/>
      <c r="P12" s="14">
        <f t="shared" si="0"/>
        <v>3253693</v>
      </c>
      <c r="Q12" s="22"/>
      <c r="R12" s="25">
        <v>0</v>
      </c>
      <c r="T12" s="20"/>
    </row>
    <row r="13" spans="1:20" ht="30" customHeight="1" x14ac:dyDescent="0.2">
      <c r="A13" s="30" t="s">
        <v>70</v>
      </c>
      <c r="B13" s="30"/>
      <c r="C13" s="136" t="s">
        <v>73</v>
      </c>
      <c r="D13" s="136"/>
      <c r="E13" s="136"/>
      <c r="F13" s="30" t="s">
        <v>74</v>
      </c>
      <c r="H13" s="135"/>
      <c r="I13" s="22"/>
      <c r="J13" s="14">
        <v>11903547</v>
      </c>
      <c r="K13" s="22"/>
      <c r="L13" s="14">
        <v>641848063856</v>
      </c>
      <c r="M13" s="22"/>
      <c r="N13" s="14">
        <v>641844181600</v>
      </c>
      <c r="O13" s="22"/>
      <c r="P13" s="14">
        <f t="shared" si="0"/>
        <v>15785803</v>
      </c>
      <c r="Q13" s="22"/>
      <c r="R13" s="25">
        <v>4.1351695527775427E-3</v>
      </c>
      <c r="T13" s="20"/>
    </row>
    <row r="14" spans="1:20" ht="30" customHeight="1" x14ac:dyDescent="0.2">
      <c r="A14" s="30" t="s">
        <v>70</v>
      </c>
      <c r="B14" s="30"/>
      <c r="C14" s="136" t="s">
        <v>75</v>
      </c>
      <c r="D14" s="136"/>
      <c r="E14" s="136"/>
      <c r="F14" s="30" t="s">
        <v>76</v>
      </c>
      <c r="H14" s="135"/>
      <c r="I14" s="22"/>
      <c r="J14" s="14">
        <v>912272622</v>
      </c>
      <c r="K14" s="22"/>
      <c r="L14" s="14">
        <v>3944602605754</v>
      </c>
      <c r="M14" s="22"/>
      <c r="N14" s="14">
        <v>3936373809131</v>
      </c>
      <c r="O14" s="22"/>
      <c r="P14" s="14">
        <f t="shared" si="0"/>
        <v>9141069245</v>
      </c>
      <c r="Q14" s="22"/>
      <c r="R14" s="25">
        <v>2.4300000000000002</v>
      </c>
      <c r="T14" s="20"/>
    </row>
    <row r="15" spans="1:20" ht="30" customHeight="1" x14ac:dyDescent="0.2">
      <c r="A15" s="30" t="s">
        <v>70</v>
      </c>
      <c r="B15" s="30"/>
      <c r="C15" s="136" t="s">
        <v>77</v>
      </c>
      <c r="D15" s="136"/>
      <c r="E15" s="136"/>
      <c r="F15" s="30" t="s">
        <v>78</v>
      </c>
      <c r="H15" s="135"/>
      <c r="I15" s="22"/>
      <c r="J15" s="14">
        <v>372015531</v>
      </c>
      <c r="K15" s="22"/>
      <c r="L15" s="14">
        <v>1523756</v>
      </c>
      <c r="M15" s="22"/>
      <c r="N15" s="14">
        <v>218900</v>
      </c>
      <c r="O15" s="22"/>
      <c r="P15" s="14">
        <f t="shared" si="0"/>
        <v>373320387</v>
      </c>
      <c r="Q15" s="22"/>
      <c r="R15" s="25">
        <v>0.1</v>
      </c>
      <c r="T15" s="20"/>
    </row>
    <row r="16" spans="1:20" ht="30" customHeight="1" x14ac:dyDescent="0.2">
      <c r="A16" s="30" t="s">
        <v>70</v>
      </c>
      <c r="B16" s="30"/>
      <c r="C16" s="136" t="s">
        <v>113</v>
      </c>
      <c r="D16" s="136"/>
      <c r="E16" s="136"/>
      <c r="F16" s="30" t="s">
        <v>106</v>
      </c>
      <c r="G16" s="29"/>
      <c r="H16" s="135"/>
      <c r="I16" s="22"/>
      <c r="J16" s="14">
        <v>0</v>
      </c>
      <c r="K16" s="22"/>
      <c r="L16" s="14">
        <v>15000000000</v>
      </c>
      <c r="M16" s="22"/>
      <c r="N16" s="14">
        <v>0</v>
      </c>
      <c r="O16" s="22"/>
      <c r="P16" s="14">
        <f t="shared" si="0"/>
        <v>15000000000</v>
      </c>
      <c r="Q16" s="22"/>
      <c r="R16" s="14">
        <v>4</v>
      </c>
      <c r="T16" s="20"/>
    </row>
    <row r="17" spans="1:21" ht="30" customHeight="1" x14ac:dyDescent="0.2">
      <c r="A17" s="30" t="s">
        <v>79</v>
      </c>
      <c r="B17" s="30"/>
      <c r="C17" s="136" t="s">
        <v>80</v>
      </c>
      <c r="D17" s="136"/>
      <c r="E17" s="136"/>
      <c r="F17" s="30" t="s">
        <v>81</v>
      </c>
      <c r="G17" s="29"/>
      <c r="H17" s="135"/>
      <c r="I17" s="22"/>
      <c r="J17" s="14">
        <v>10000</v>
      </c>
      <c r="K17" s="22"/>
      <c r="L17" s="14">
        <v>10000000</v>
      </c>
      <c r="M17" s="22"/>
      <c r="N17" s="14">
        <v>7200</v>
      </c>
      <c r="O17" s="22"/>
      <c r="P17" s="14">
        <f t="shared" si="0"/>
        <v>10002800</v>
      </c>
      <c r="Q17" s="22"/>
      <c r="R17" s="25">
        <v>3.4738969424639081E-6</v>
      </c>
      <c r="T17" s="20"/>
    </row>
    <row r="18" spans="1:21" s="63" customFormat="1" ht="30" customHeight="1" thickBot="1" x14ac:dyDescent="0.25">
      <c r="A18" s="31" t="s">
        <v>15</v>
      </c>
      <c r="B18" s="31"/>
      <c r="C18" s="31"/>
      <c r="D18" s="31"/>
      <c r="E18" s="31"/>
      <c r="F18" s="31"/>
      <c r="H18" s="79"/>
      <c r="I18" s="61"/>
      <c r="J18" s="60">
        <f>SUM(J9:J17)</f>
        <v>17303844687</v>
      </c>
      <c r="K18" s="61"/>
      <c r="L18" s="60">
        <f>SUM(L9:L17)</f>
        <v>5663816662932</v>
      </c>
      <c r="M18" s="61"/>
      <c r="N18" s="60">
        <f>SUM(N9:N17)</f>
        <v>5636622937255</v>
      </c>
      <c r="O18" s="61"/>
      <c r="P18" s="60">
        <f>SUM(P9:P17)</f>
        <v>44497570364</v>
      </c>
      <c r="Q18" s="61"/>
      <c r="R18" s="80">
        <f>SUM(R9:R17)</f>
        <v>11.8554291572562</v>
      </c>
      <c r="U18" s="89"/>
    </row>
    <row r="19" spans="1:21" ht="30" customHeight="1" thickTop="1" x14ac:dyDescent="0.2"/>
    <row r="21" spans="1:21" ht="19.5" x14ac:dyDescent="0.5">
      <c r="P21" s="28"/>
    </row>
    <row r="25" spans="1:21" ht="18" x14ac:dyDescent="0.45">
      <c r="A25" s="32"/>
    </row>
    <row r="30" spans="1:21" ht="18.75" x14ac:dyDescent="0.45">
      <c r="F30" s="27"/>
    </row>
  </sheetData>
  <mergeCells count="26">
    <mergeCell ref="P7:P8"/>
    <mergeCell ref="R7:R8"/>
    <mergeCell ref="P6:R6"/>
    <mergeCell ref="A7:A8"/>
    <mergeCell ref="C6:H6"/>
    <mergeCell ref="J7:J8"/>
    <mergeCell ref="L7:L8"/>
    <mergeCell ref="N7:N8"/>
    <mergeCell ref="A1:R1"/>
    <mergeCell ref="A2:R2"/>
    <mergeCell ref="A3:R3"/>
    <mergeCell ref="L6:N6"/>
    <mergeCell ref="A5:R5"/>
    <mergeCell ref="H9:H17"/>
    <mergeCell ref="C16:D16"/>
    <mergeCell ref="C7:C8"/>
    <mergeCell ref="E7:E8"/>
    <mergeCell ref="C9:D9"/>
    <mergeCell ref="C12:D12"/>
    <mergeCell ref="C13:D13"/>
    <mergeCell ref="C14:D14"/>
    <mergeCell ref="C15:D15"/>
    <mergeCell ref="C17:D17"/>
    <mergeCell ref="E9:E17"/>
    <mergeCell ref="H7:H8"/>
    <mergeCell ref="F7:F8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S16"/>
  <sheetViews>
    <sheetView rightToLeft="1" view="pageBreakPreview" zoomScale="106" zoomScaleNormal="100" zoomScaleSheetLayoutView="106" workbookViewId="0">
      <selection activeCell="A5" sqref="A5:Q5"/>
    </sheetView>
  </sheetViews>
  <sheetFormatPr defaultRowHeight="12.75" x14ac:dyDescent="0.2"/>
  <cols>
    <col min="1" max="1" width="52" bestFit="1" customWidth="1"/>
    <col min="2" max="2" width="15" bestFit="1" customWidth="1"/>
    <col min="3" max="3" width="0.85546875" customWidth="1"/>
    <col min="4" max="4" width="10.140625" bestFit="1" customWidth="1"/>
    <col min="5" max="5" width="1.28515625" customWidth="1"/>
    <col min="6" max="6" width="15" bestFit="1" customWidth="1"/>
    <col min="7" max="7" width="11.85546875" customWidth="1"/>
    <col min="8" max="8" width="0.85546875" customWidth="1"/>
    <col min="9" max="9" width="10.7109375" bestFit="1" customWidth="1"/>
    <col min="10" max="10" width="0.85546875" customWidth="1"/>
    <col min="11" max="11" width="11.140625" bestFit="1" customWidth="1"/>
    <col min="12" max="12" width="0.7109375" customWidth="1"/>
    <col min="13" max="13" width="14.7109375" customWidth="1"/>
    <col min="14" max="14" width="0.7109375" customWidth="1"/>
    <col min="15" max="15" width="10.7109375" bestFit="1" customWidth="1"/>
    <col min="16" max="16" width="0.7109375" customWidth="1"/>
    <col min="17" max="17" width="12" bestFit="1" customWidth="1"/>
    <col min="18" max="18" width="0.28515625" customWidth="1"/>
  </cols>
  <sheetData>
    <row r="1" spans="1:19" ht="29.1" customHeight="1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9" ht="21.75" customHeight="1" x14ac:dyDescent="0.2">
      <c r="A2" s="114" t="s">
        <v>35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9" ht="21.75" customHeight="1" x14ac:dyDescent="0.2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19" ht="14.45" customHeight="1" x14ac:dyDescent="0.2"/>
    <row r="5" spans="1:19" ht="33" customHeight="1" x14ac:dyDescent="0.2">
      <c r="A5" s="117" t="s">
        <v>82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</row>
    <row r="6" spans="1:19" ht="30.75" customHeight="1" x14ac:dyDescent="0.2">
      <c r="A6" s="115" t="s">
        <v>36</v>
      </c>
      <c r="B6" s="35"/>
      <c r="G6" s="115" t="s">
        <v>107</v>
      </c>
      <c r="H6" s="115"/>
      <c r="I6" s="115"/>
      <c r="J6" s="115"/>
      <c r="K6" s="115"/>
      <c r="M6" s="115" t="s">
        <v>108</v>
      </c>
      <c r="N6" s="115"/>
      <c r="O6" s="115"/>
      <c r="P6" s="115"/>
      <c r="Q6" s="115"/>
    </row>
    <row r="7" spans="1:19" ht="36" customHeight="1" x14ac:dyDescent="0.2">
      <c r="A7" s="120"/>
      <c r="B7" s="142" t="s">
        <v>83</v>
      </c>
      <c r="D7" s="142" t="s">
        <v>84</v>
      </c>
      <c r="F7" s="142" t="s">
        <v>85</v>
      </c>
      <c r="G7" s="121" t="s">
        <v>52</v>
      </c>
      <c r="H7" s="34"/>
      <c r="I7" s="121" t="s">
        <v>51</v>
      </c>
      <c r="J7" s="34"/>
      <c r="K7" s="121" t="s">
        <v>53</v>
      </c>
      <c r="M7" s="121" t="s">
        <v>52</v>
      </c>
      <c r="N7" s="34"/>
      <c r="O7" s="121" t="s">
        <v>51</v>
      </c>
      <c r="P7" s="34"/>
      <c r="Q7" s="121" t="s">
        <v>53</v>
      </c>
    </row>
    <row r="8" spans="1:19" ht="2.25" customHeight="1" x14ac:dyDescent="0.2">
      <c r="A8" s="115"/>
      <c r="B8" s="143"/>
      <c r="D8" s="143"/>
      <c r="F8" s="143"/>
      <c r="G8" s="122"/>
      <c r="I8" s="122"/>
      <c r="K8" s="122"/>
      <c r="M8" s="122"/>
      <c r="O8" s="122"/>
      <c r="Q8" s="122"/>
    </row>
    <row r="9" spans="1:19" ht="30" customHeight="1" x14ac:dyDescent="0.2">
      <c r="A9" s="6" t="s">
        <v>30</v>
      </c>
      <c r="B9" s="30" t="s">
        <v>87</v>
      </c>
      <c r="D9" s="144" t="s">
        <v>86</v>
      </c>
      <c r="F9" s="146">
        <v>0.05</v>
      </c>
      <c r="G9" s="12">
        <v>15148</v>
      </c>
      <c r="H9" s="22"/>
      <c r="I9" s="12">
        <v>0</v>
      </c>
      <c r="J9" s="22"/>
      <c r="K9" s="12">
        <f>G9</f>
        <v>15148</v>
      </c>
      <c r="L9" s="22"/>
      <c r="M9" s="12">
        <v>61071</v>
      </c>
      <c r="N9" s="22"/>
      <c r="O9" s="12">
        <v>0</v>
      </c>
      <c r="P9" s="22"/>
      <c r="Q9" s="12">
        <f>M9</f>
        <v>61071</v>
      </c>
      <c r="S9" s="20"/>
    </row>
    <row r="10" spans="1:19" ht="30" customHeight="1" x14ac:dyDescent="0.2">
      <c r="A10" s="7" t="s">
        <v>116</v>
      </c>
      <c r="B10" s="30"/>
      <c r="D10" s="145"/>
      <c r="F10" s="147"/>
      <c r="G10" s="14">
        <v>96479508</v>
      </c>
      <c r="H10" s="22"/>
      <c r="I10" s="71">
        <v>-387257</v>
      </c>
      <c r="J10" s="22"/>
      <c r="K10" s="14">
        <f>G10+I10</f>
        <v>96092251</v>
      </c>
      <c r="L10" s="22"/>
      <c r="M10" s="14">
        <v>96479508</v>
      </c>
      <c r="N10" s="22"/>
      <c r="O10" s="71">
        <f>I10</f>
        <v>-387257</v>
      </c>
      <c r="P10" s="22"/>
      <c r="Q10" s="14">
        <f>M10+O10</f>
        <v>96092251</v>
      </c>
      <c r="S10" s="20"/>
    </row>
    <row r="11" spans="1:19" ht="30" customHeight="1" x14ac:dyDescent="0.2">
      <c r="A11" s="7" t="s">
        <v>31</v>
      </c>
      <c r="B11" s="30" t="s">
        <v>2</v>
      </c>
      <c r="D11" s="145"/>
      <c r="F11" s="147"/>
      <c r="G11" s="14">
        <v>9700</v>
      </c>
      <c r="H11" s="22"/>
      <c r="I11" s="71">
        <v>0</v>
      </c>
      <c r="J11" s="22"/>
      <c r="K11" s="14">
        <f t="shared" ref="K11:K14" si="0">G11</f>
        <v>9700</v>
      </c>
      <c r="L11" s="22"/>
      <c r="M11" s="14">
        <v>11630139</v>
      </c>
      <c r="N11" s="22"/>
      <c r="O11" s="14">
        <v>0</v>
      </c>
      <c r="P11" s="22"/>
      <c r="Q11" s="14">
        <f t="shared" ref="Q11:Q14" si="1">M11</f>
        <v>11630139</v>
      </c>
      <c r="S11" s="20"/>
    </row>
    <row r="12" spans="1:19" ht="30" customHeight="1" x14ac:dyDescent="0.2">
      <c r="A12" s="7" t="s">
        <v>32</v>
      </c>
      <c r="B12" s="30" t="s">
        <v>2</v>
      </c>
      <c r="D12" s="145"/>
      <c r="F12" s="147"/>
      <c r="G12" s="14">
        <v>47548</v>
      </c>
      <c r="H12" s="22"/>
      <c r="I12" s="71">
        <v>0</v>
      </c>
      <c r="J12" s="22"/>
      <c r="K12" s="14">
        <f t="shared" si="0"/>
        <v>47548</v>
      </c>
      <c r="L12" s="22"/>
      <c r="M12" s="14">
        <v>84901</v>
      </c>
      <c r="N12" s="22"/>
      <c r="O12" s="14">
        <v>0</v>
      </c>
      <c r="P12" s="22"/>
      <c r="Q12" s="14">
        <f t="shared" si="1"/>
        <v>84901</v>
      </c>
      <c r="S12" s="20"/>
    </row>
    <row r="13" spans="1:19" ht="30" customHeight="1" x14ac:dyDescent="0.2">
      <c r="A13" s="7" t="s">
        <v>33</v>
      </c>
      <c r="B13" s="30" t="s">
        <v>2</v>
      </c>
      <c r="D13" s="145"/>
      <c r="F13" s="147"/>
      <c r="G13" s="14">
        <v>15114</v>
      </c>
      <c r="H13" s="22"/>
      <c r="I13" s="71">
        <v>0</v>
      </c>
      <c r="J13" s="22"/>
      <c r="K13" s="14">
        <f t="shared" si="0"/>
        <v>15114</v>
      </c>
      <c r="L13" s="22"/>
      <c r="M13" s="14">
        <v>426801</v>
      </c>
      <c r="N13" s="22"/>
      <c r="O13" s="14">
        <v>0</v>
      </c>
      <c r="P13" s="22"/>
      <c r="Q13" s="14">
        <f t="shared" si="1"/>
        <v>426801</v>
      </c>
      <c r="S13" s="20"/>
    </row>
    <row r="14" spans="1:19" ht="30" customHeight="1" x14ac:dyDescent="0.2">
      <c r="A14" s="7" t="s">
        <v>34</v>
      </c>
      <c r="B14" s="30" t="s">
        <v>2</v>
      </c>
      <c r="D14" s="145"/>
      <c r="F14" s="147"/>
      <c r="G14" s="14">
        <v>1523756</v>
      </c>
      <c r="H14" s="22"/>
      <c r="I14" s="71">
        <v>0</v>
      </c>
      <c r="J14" s="22"/>
      <c r="K14" s="14">
        <f t="shared" si="0"/>
        <v>1523756</v>
      </c>
      <c r="L14" s="22"/>
      <c r="M14" s="14">
        <v>1648899</v>
      </c>
      <c r="N14" s="22"/>
      <c r="O14" s="14">
        <v>0</v>
      </c>
      <c r="P14" s="22"/>
      <c r="Q14" s="14">
        <f t="shared" si="1"/>
        <v>1648899</v>
      </c>
      <c r="S14" s="20"/>
    </row>
    <row r="15" spans="1:19" ht="30" customHeight="1" thickBot="1" x14ac:dyDescent="0.25">
      <c r="A15" s="15" t="s">
        <v>15</v>
      </c>
      <c r="G15" s="60">
        <f>SUM(G9:G14)</f>
        <v>98090774</v>
      </c>
      <c r="H15" s="61"/>
      <c r="I15" s="78">
        <f>SUM(I9:I14)</f>
        <v>-387257</v>
      </c>
      <c r="J15" s="61"/>
      <c r="K15" s="60">
        <f>SUM(K9:K14)</f>
        <v>97703517</v>
      </c>
      <c r="L15" s="61"/>
      <c r="M15" s="60">
        <f>SUM(M9:M14)</f>
        <v>110331319</v>
      </c>
      <c r="N15" s="61"/>
      <c r="O15" s="78">
        <f>SUM(O9:O14)</f>
        <v>-387257</v>
      </c>
      <c r="P15" s="61"/>
      <c r="Q15" s="60">
        <f>SUM(Q9:Q14)</f>
        <v>109944062</v>
      </c>
      <c r="S15" s="20"/>
    </row>
    <row r="16" spans="1:19" ht="13.5" thickTop="1" x14ac:dyDescent="0.2"/>
  </sheetData>
  <mergeCells count="18">
    <mergeCell ref="D9:D14"/>
    <mergeCell ref="F9:F14"/>
    <mergeCell ref="A1:Q1"/>
    <mergeCell ref="A2:Q2"/>
    <mergeCell ref="A3:Q3"/>
    <mergeCell ref="A5:Q5"/>
    <mergeCell ref="A6:A8"/>
    <mergeCell ref="G6:K6"/>
    <mergeCell ref="M6:Q6"/>
    <mergeCell ref="B7:B8"/>
    <mergeCell ref="D7:D8"/>
    <mergeCell ref="F7:F8"/>
    <mergeCell ref="G7:G8"/>
    <mergeCell ref="I7:I8"/>
    <mergeCell ref="K7:K8"/>
    <mergeCell ref="M7:M8"/>
    <mergeCell ref="O7:O8"/>
    <mergeCell ref="Q7:Q8"/>
  </mergeCells>
  <pageMargins left="0.39" right="0.39" top="0.39" bottom="0.39" header="0" footer="0"/>
  <pageSetup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Y18"/>
  <sheetViews>
    <sheetView rightToLeft="1" view="pageBreakPreview" zoomScaleNormal="100" zoomScaleSheetLayoutView="100" workbookViewId="0">
      <selection activeCell="A5" sqref="A5:Q5"/>
    </sheetView>
  </sheetViews>
  <sheetFormatPr defaultRowHeight="12.75" x14ac:dyDescent="0.2"/>
  <cols>
    <col min="1" max="1" width="40.28515625" customWidth="1"/>
    <col min="2" max="2" width="1.28515625" customWidth="1"/>
    <col min="3" max="3" width="14.140625" style="81" customWidth="1"/>
    <col min="4" max="4" width="1.28515625" style="81" customWidth="1"/>
    <col min="5" max="5" width="18.5703125" style="81" customWidth="1"/>
    <col min="6" max="6" width="1.28515625" style="81" customWidth="1"/>
    <col min="7" max="7" width="18.5703125" style="81" customWidth="1"/>
    <col min="8" max="8" width="1.28515625" style="81" customWidth="1"/>
    <col min="9" max="9" width="21.85546875" style="81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21.85546875" bestFit="1" customWidth="1"/>
    <col min="18" max="18" width="0.28515625" customWidth="1"/>
    <col min="19" max="19" width="22.28515625" customWidth="1"/>
    <col min="20" max="20" width="10.85546875" bestFit="1" customWidth="1"/>
    <col min="21" max="23" width="15.85546875" customWidth="1"/>
    <col min="24" max="24" width="10.85546875" customWidth="1"/>
    <col min="25" max="25" width="12.28515625" bestFit="1" customWidth="1"/>
  </cols>
  <sheetData>
    <row r="1" spans="1:25" ht="29.1" customHeight="1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5" ht="21.75" customHeight="1" x14ac:dyDescent="0.2">
      <c r="A2" s="114" t="s">
        <v>35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25" ht="21.75" customHeight="1" x14ac:dyDescent="0.2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25" ht="14.45" customHeight="1" x14ac:dyDescent="0.2"/>
    <row r="5" spans="1:25" ht="24" x14ac:dyDescent="0.2">
      <c r="A5" s="117" t="s">
        <v>88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</row>
    <row r="6" spans="1:25" ht="33" customHeight="1" x14ac:dyDescent="0.2">
      <c r="A6" s="115" t="s">
        <v>36</v>
      </c>
      <c r="C6" s="148" t="s">
        <v>107</v>
      </c>
      <c r="D6" s="148"/>
      <c r="E6" s="148"/>
      <c r="F6" s="148"/>
      <c r="G6" s="148"/>
      <c r="H6" s="148"/>
      <c r="I6" s="148"/>
      <c r="K6" s="120" t="s">
        <v>108</v>
      </c>
      <c r="L6" s="120"/>
      <c r="M6" s="120"/>
      <c r="N6" s="120"/>
      <c r="O6" s="120"/>
      <c r="P6" s="120"/>
      <c r="Q6" s="120"/>
    </row>
    <row r="7" spans="1:25" ht="36.75" customHeight="1" x14ac:dyDescent="0.2">
      <c r="A7" s="115"/>
      <c r="C7" s="107" t="s">
        <v>8</v>
      </c>
      <c r="D7" s="108"/>
      <c r="E7" s="107" t="s">
        <v>54</v>
      </c>
      <c r="F7" s="108"/>
      <c r="G7" s="107" t="s">
        <v>55</v>
      </c>
      <c r="H7" s="108"/>
      <c r="I7" s="107" t="s">
        <v>56</v>
      </c>
      <c r="K7" s="8" t="s">
        <v>8</v>
      </c>
      <c r="L7" s="3"/>
      <c r="M7" s="8" t="s">
        <v>54</v>
      </c>
      <c r="N7" s="3"/>
      <c r="O7" s="8" t="s">
        <v>55</v>
      </c>
      <c r="P7" s="3"/>
      <c r="Q7" s="8" t="s">
        <v>56</v>
      </c>
    </row>
    <row r="8" spans="1:25" ht="30" customHeight="1" x14ac:dyDescent="0.2">
      <c r="A8" s="6" t="s">
        <v>24</v>
      </c>
      <c r="C8" s="57">
        <v>34359574</v>
      </c>
      <c r="D8" s="58"/>
      <c r="E8" s="57">
        <v>649857336389</v>
      </c>
      <c r="F8" s="58"/>
      <c r="G8" s="57">
        <v>645388835173</v>
      </c>
      <c r="H8" s="58"/>
      <c r="I8" s="57">
        <f>E8-G8</f>
        <v>4468501216</v>
      </c>
      <c r="J8" s="22"/>
      <c r="K8" s="57">
        <v>61629115</v>
      </c>
      <c r="L8" s="58"/>
      <c r="M8" s="57">
        <f>1088495554112-48345416</f>
        <v>1088447208696</v>
      </c>
      <c r="N8" s="58"/>
      <c r="O8" s="57">
        <v>1081398153319</v>
      </c>
      <c r="P8" s="58"/>
      <c r="Q8" s="57">
        <f>M8-O8</f>
        <v>7049055377</v>
      </c>
      <c r="S8" s="104"/>
      <c r="T8" s="104"/>
      <c r="U8" s="104"/>
      <c r="V8" s="104"/>
      <c r="W8" s="104"/>
      <c r="X8" s="104"/>
      <c r="Y8" s="104"/>
    </row>
    <row r="9" spans="1:25" ht="30" customHeight="1" x14ac:dyDescent="0.2">
      <c r="A9" s="7" t="s">
        <v>25</v>
      </c>
      <c r="C9" s="56">
        <v>0</v>
      </c>
      <c r="D9" s="58"/>
      <c r="E9" s="56">
        <v>0</v>
      </c>
      <c r="F9" s="58"/>
      <c r="G9" s="56">
        <v>0</v>
      </c>
      <c r="H9" s="58"/>
      <c r="I9" s="56">
        <f>E9-G9</f>
        <v>0</v>
      </c>
      <c r="J9" s="22"/>
      <c r="K9" s="56">
        <v>49500</v>
      </c>
      <c r="L9" s="58"/>
      <c r="M9" s="56">
        <v>700046219</v>
      </c>
      <c r="N9" s="58"/>
      <c r="O9" s="56">
        <v>664907807</v>
      </c>
      <c r="P9" s="58"/>
      <c r="Q9" s="56">
        <f>M9-O9</f>
        <v>35138412</v>
      </c>
      <c r="S9" s="105"/>
      <c r="T9" s="106"/>
      <c r="U9" s="106"/>
      <c r="V9" s="106"/>
      <c r="W9" s="106"/>
      <c r="X9" s="106"/>
      <c r="Y9" s="106"/>
    </row>
    <row r="10" spans="1:25" ht="30" customHeight="1" x14ac:dyDescent="0.2">
      <c r="A10" s="7" t="s">
        <v>21</v>
      </c>
      <c r="C10" s="56">
        <v>464612790</v>
      </c>
      <c r="D10" s="58"/>
      <c r="E10" s="56">
        <v>5879047395720</v>
      </c>
      <c r="F10" s="58"/>
      <c r="G10" s="56">
        <v>5876670377939</v>
      </c>
      <c r="H10" s="58"/>
      <c r="I10" s="56">
        <f t="shared" ref="I10:I13" si="0">E10-G10</f>
        <v>2377017781</v>
      </c>
      <c r="J10" s="22"/>
      <c r="K10" s="56">
        <v>1594351229</v>
      </c>
      <c r="L10" s="58"/>
      <c r="M10" s="56">
        <f>19589704503382-459418203</f>
        <v>19589245085179</v>
      </c>
      <c r="N10" s="58"/>
      <c r="O10" s="56">
        <v>19580945344573</v>
      </c>
      <c r="P10" s="58"/>
      <c r="Q10" s="56">
        <f>M10-O10</f>
        <v>8299740606</v>
      </c>
      <c r="S10" s="105"/>
      <c r="T10" s="106"/>
      <c r="U10" s="106"/>
      <c r="V10" s="106"/>
      <c r="W10" s="106"/>
      <c r="X10" s="106"/>
      <c r="Y10" s="106"/>
    </row>
    <row r="11" spans="1:25" ht="30" customHeight="1" x14ac:dyDescent="0.2">
      <c r="A11" s="7" t="s">
        <v>22</v>
      </c>
      <c r="C11" s="56">
        <v>114651325</v>
      </c>
      <c r="D11" s="58"/>
      <c r="E11" s="56">
        <v>1489309038598</v>
      </c>
      <c r="F11" s="58"/>
      <c r="G11" s="56">
        <v>1489845566147</v>
      </c>
      <c r="H11" s="58"/>
      <c r="I11" s="85">
        <f t="shared" si="0"/>
        <v>-536527549</v>
      </c>
      <c r="J11" s="22"/>
      <c r="K11" s="56">
        <v>365174464</v>
      </c>
      <c r="L11" s="58"/>
      <c r="M11" s="56">
        <f>4370654854652-4085154392</f>
        <v>4366569700260</v>
      </c>
      <c r="N11" s="58"/>
      <c r="O11" s="56">
        <v>4354194426798</v>
      </c>
      <c r="P11" s="58"/>
      <c r="Q11" s="56">
        <f>M11-O11</f>
        <v>12375273462</v>
      </c>
      <c r="S11" s="105"/>
      <c r="T11" s="106"/>
      <c r="U11" s="106"/>
      <c r="V11" s="106"/>
      <c r="W11" s="106"/>
      <c r="X11" s="106"/>
      <c r="Y11" s="106"/>
    </row>
    <row r="12" spans="1:25" ht="30" customHeight="1" x14ac:dyDescent="0.2">
      <c r="A12" s="7" t="s">
        <v>47</v>
      </c>
      <c r="C12" s="56">
        <v>0</v>
      </c>
      <c r="D12" s="58"/>
      <c r="E12" s="56">
        <v>0</v>
      </c>
      <c r="F12" s="58"/>
      <c r="G12" s="56">
        <v>0</v>
      </c>
      <c r="H12" s="58"/>
      <c r="I12" s="56">
        <v>0</v>
      </c>
      <c r="J12" s="22"/>
      <c r="K12" s="56">
        <v>335145</v>
      </c>
      <c r="L12" s="58"/>
      <c r="M12" s="56">
        <v>8696807805</v>
      </c>
      <c r="N12" s="58"/>
      <c r="O12" s="56">
        <v>8549445043</v>
      </c>
      <c r="P12" s="58"/>
      <c r="Q12" s="56">
        <f>M12-O12</f>
        <v>147362762</v>
      </c>
      <c r="S12" s="105"/>
      <c r="T12" s="106"/>
      <c r="U12" s="106"/>
      <c r="V12" s="106"/>
      <c r="W12" s="106"/>
      <c r="X12" s="106"/>
      <c r="Y12" s="106"/>
    </row>
    <row r="13" spans="1:25" ht="30" customHeight="1" x14ac:dyDescent="0.2">
      <c r="A13" s="7" t="s">
        <v>117</v>
      </c>
      <c r="C13" s="56">
        <v>200000</v>
      </c>
      <c r="D13" s="58"/>
      <c r="E13" s="56">
        <v>1618768808</v>
      </c>
      <c r="F13" s="58"/>
      <c r="G13" s="56">
        <v>796993823</v>
      </c>
      <c r="H13" s="58"/>
      <c r="I13" s="56">
        <f t="shared" si="0"/>
        <v>821774985</v>
      </c>
      <c r="J13" s="22"/>
      <c r="K13" s="56">
        <v>200000</v>
      </c>
      <c r="L13" s="58"/>
      <c r="M13" s="56">
        <v>1618768808</v>
      </c>
      <c r="N13" s="58"/>
      <c r="O13" s="56">
        <v>796993823</v>
      </c>
      <c r="P13" s="58"/>
      <c r="Q13" s="56">
        <f t="shared" ref="Q13" si="1">M13-O13</f>
        <v>821774985</v>
      </c>
      <c r="S13" s="105"/>
      <c r="T13" s="106"/>
      <c r="U13" s="106"/>
      <c r="V13" s="106"/>
      <c r="W13" s="106"/>
      <c r="X13" s="106"/>
      <c r="Y13" s="106"/>
    </row>
    <row r="14" spans="1:25" ht="30" customHeight="1" thickBot="1" x14ac:dyDescent="0.25">
      <c r="A14" s="5" t="s">
        <v>15</v>
      </c>
      <c r="C14" s="69">
        <f>SUM(C8:C13)</f>
        <v>613823689</v>
      </c>
      <c r="D14" s="58"/>
      <c r="E14" s="69">
        <f>SUM(E8:E13)</f>
        <v>8019832539515</v>
      </c>
      <c r="F14" s="58"/>
      <c r="G14" s="69">
        <f>SUM(G8:G13)</f>
        <v>8012701773082</v>
      </c>
      <c r="H14" s="58"/>
      <c r="I14" s="69">
        <f>SUM(I8:I13)</f>
        <v>7130766433</v>
      </c>
      <c r="J14" s="22"/>
      <c r="K14" s="13">
        <f>SUM(K8:K13)</f>
        <v>2021739453</v>
      </c>
      <c r="L14" s="22"/>
      <c r="M14" s="13">
        <f>SUM(M8:M13)</f>
        <v>25055277616967</v>
      </c>
      <c r="N14" s="22"/>
      <c r="O14" s="13">
        <f>SUM(O8:O13)</f>
        <v>25026549271363</v>
      </c>
      <c r="P14" s="22"/>
      <c r="Q14" s="13">
        <f>SUM(Q8:Q13)</f>
        <v>28728345604</v>
      </c>
    </row>
    <row r="15" spans="1:25" ht="13.5" thickTop="1" x14ac:dyDescent="0.2"/>
    <row r="17" spans="9:9" x14ac:dyDescent="0.2">
      <c r="I17" s="109"/>
    </row>
    <row r="18" spans="9:9" x14ac:dyDescent="0.2">
      <c r="I18" s="10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AA23"/>
  <sheetViews>
    <sheetView rightToLeft="1" view="pageBreakPreview" zoomScaleNormal="90" zoomScaleSheetLayoutView="100" workbookViewId="0">
      <selection activeCell="Q13" sqref="Q13"/>
    </sheetView>
  </sheetViews>
  <sheetFormatPr defaultRowHeight="12.75" x14ac:dyDescent="0.2"/>
  <cols>
    <col min="1" max="1" width="40.28515625" customWidth="1"/>
    <col min="2" max="2" width="1.140625" customWidth="1"/>
    <col min="3" max="3" width="13" customWidth="1"/>
    <col min="4" max="4" width="1.28515625" customWidth="1"/>
    <col min="5" max="5" width="17.7109375" customWidth="1"/>
    <col min="6" max="6" width="1.28515625" customWidth="1"/>
    <col min="7" max="7" width="17.42578125" customWidth="1"/>
    <col min="8" max="8" width="1.28515625" customWidth="1"/>
    <col min="9" max="9" width="18.5703125" customWidth="1"/>
    <col min="10" max="10" width="1.28515625" customWidth="1"/>
    <col min="11" max="11" width="12.5703125" customWidth="1"/>
    <col min="12" max="12" width="1.28515625" customWidth="1"/>
    <col min="13" max="13" width="17" customWidth="1"/>
    <col min="14" max="14" width="1.28515625" customWidth="1"/>
    <col min="15" max="15" width="16.140625" bestFit="1" customWidth="1"/>
    <col min="16" max="16" width="1.28515625" customWidth="1"/>
    <col min="17" max="17" width="15" customWidth="1"/>
    <col min="18" max="18" width="1.28515625" customWidth="1"/>
    <col min="19" max="19" width="0.28515625" customWidth="1"/>
    <col min="20" max="20" width="9.140625" customWidth="1"/>
    <col min="21" max="21" width="10.140625" style="20" customWidth="1"/>
    <col min="22" max="23" width="14.85546875" style="20" customWidth="1"/>
    <col min="24" max="24" width="13.7109375" style="20" customWidth="1"/>
    <col min="25" max="25" width="19.5703125" style="20" customWidth="1"/>
    <col min="26" max="26" width="21.140625" style="20" bestFit="1" customWidth="1"/>
    <col min="27" max="27" width="9.140625" style="20"/>
  </cols>
  <sheetData>
    <row r="1" spans="1:27" ht="25.5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7" ht="25.5" x14ac:dyDescent="0.2">
      <c r="A2" s="114" t="s">
        <v>35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27" ht="25.5" x14ac:dyDescent="0.2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5" spans="1:27" ht="24" x14ac:dyDescent="0.2">
      <c r="A5" s="117" t="s">
        <v>89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</row>
    <row r="6" spans="1:27" ht="33" customHeight="1" x14ac:dyDescent="0.2">
      <c r="A6" s="115" t="s">
        <v>36</v>
      </c>
      <c r="C6" s="115" t="s">
        <v>107</v>
      </c>
      <c r="D6" s="115"/>
      <c r="E6" s="115"/>
      <c r="F6" s="115"/>
      <c r="G6" s="115"/>
      <c r="H6" s="115"/>
      <c r="I6" s="115"/>
      <c r="K6" s="115" t="s">
        <v>108</v>
      </c>
      <c r="L6" s="115"/>
      <c r="M6" s="115"/>
      <c r="N6" s="115"/>
      <c r="O6" s="115"/>
      <c r="P6" s="115"/>
      <c r="Q6" s="115"/>
      <c r="R6" s="115"/>
    </row>
    <row r="7" spans="1:27" ht="38.25" customHeight="1" x14ac:dyDescent="0.2">
      <c r="A7" s="115"/>
      <c r="C7" s="8" t="s">
        <v>8</v>
      </c>
      <c r="D7" s="3"/>
      <c r="E7" s="8" t="s">
        <v>10</v>
      </c>
      <c r="F7" s="3"/>
      <c r="G7" s="36" t="s">
        <v>55</v>
      </c>
      <c r="H7" s="3"/>
      <c r="I7" s="36" t="s">
        <v>57</v>
      </c>
      <c r="K7" s="8" t="s">
        <v>8</v>
      </c>
      <c r="L7" s="3"/>
      <c r="M7" s="8" t="s">
        <v>10</v>
      </c>
      <c r="N7" s="3"/>
      <c r="O7" s="8" t="s">
        <v>55</v>
      </c>
      <c r="P7" s="3"/>
      <c r="Q7" s="121" t="s">
        <v>57</v>
      </c>
      <c r="R7" s="121"/>
    </row>
    <row r="8" spans="1:27" s="92" customFormat="1" ht="30" customHeight="1" x14ac:dyDescent="0.2">
      <c r="A8" s="91" t="s">
        <v>24</v>
      </c>
      <c r="C8" s="93">
        <v>1380216</v>
      </c>
      <c r="E8" s="93">
        <v>27022350595</v>
      </c>
      <c r="G8" s="94">
        <v>27650608871</v>
      </c>
      <c r="I8" s="112">
        <f>E8-G8</f>
        <v>-628258276</v>
      </c>
      <c r="K8" s="93">
        <v>1380216</v>
      </c>
      <c r="M8" s="93">
        <v>27022350595</v>
      </c>
      <c r="O8" s="93">
        <v>26358630088</v>
      </c>
      <c r="Q8" s="151">
        <f>M8-O8</f>
        <v>663720507</v>
      </c>
      <c r="R8" s="151"/>
      <c r="U8" s="110"/>
      <c r="V8" s="110"/>
      <c r="W8" s="110"/>
      <c r="X8" s="110"/>
      <c r="Y8" s="20"/>
      <c r="Z8" s="110"/>
      <c r="AA8" s="110"/>
    </row>
    <row r="9" spans="1:27" s="92" customFormat="1" ht="30" customHeight="1" x14ac:dyDescent="0.2">
      <c r="A9" s="95" t="s">
        <v>23</v>
      </c>
      <c r="C9" s="96">
        <v>1</v>
      </c>
      <c r="E9" s="96">
        <v>11648</v>
      </c>
      <c r="G9" s="96">
        <v>11382</v>
      </c>
      <c r="I9" s="96">
        <f t="shared" ref="I9:I13" si="0">E9-G9</f>
        <v>266</v>
      </c>
      <c r="K9" s="96">
        <v>1</v>
      </c>
      <c r="M9" s="96">
        <v>11648</v>
      </c>
      <c r="O9" s="96">
        <v>10651</v>
      </c>
      <c r="Q9" s="152">
        <f t="shared" ref="Q9:Q11" si="1">M9-O9</f>
        <v>997</v>
      </c>
      <c r="R9" s="152"/>
      <c r="U9" s="110"/>
      <c r="V9" s="110"/>
      <c r="W9" s="110"/>
      <c r="X9" s="110"/>
      <c r="Y9" s="110"/>
      <c r="Z9" s="110"/>
      <c r="AA9" s="110"/>
    </row>
    <row r="10" spans="1:27" s="92" customFormat="1" ht="30" customHeight="1" x14ac:dyDescent="0.2">
      <c r="A10" s="95" t="s">
        <v>25</v>
      </c>
      <c r="C10" s="96">
        <v>291300</v>
      </c>
      <c r="E10" s="96">
        <v>4305480471</v>
      </c>
      <c r="G10" s="96">
        <v>4201214624</v>
      </c>
      <c r="I10" s="96">
        <f t="shared" si="0"/>
        <v>104265847</v>
      </c>
      <c r="K10" s="96">
        <v>291300</v>
      </c>
      <c r="M10" s="96">
        <v>4305480471</v>
      </c>
      <c r="O10" s="96">
        <v>3912881696</v>
      </c>
      <c r="Q10" s="152">
        <f t="shared" si="1"/>
        <v>392598775</v>
      </c>
      <c r="R10" s="152"/>
      <c r="U10" s="110"/>
      <c r="V10" s="110"/>
      <c r="W10" s="110"/>
      <c r="X10" s="110"/>
      <c r="Y10" s="110"/>
      <c r="Z10" s="110"/>
      <c r="AA10" s="110"/>
    </row>
    <row r="11" spans="1:27" s="92" customFormat="1" ht="30" customHeight="1" x14ac:dyDescent="0.2">
      <c r="A11" s="95" t="s">
        <v>14</v>
      </c>
      <c r="C11" s="96">
        <v>17431186</v>
      </c>
      <c r="E11" s="96">
        <v>137253353793</v>
      </c>
      <c r="G11" s="96">
        <v>108267475412</v>
      </c>
      <c r="I11" s="96">
        <f t="shared" si="0"/>
        <v>28985878381</v>
      </c>
      <c r="K11" s="96">
        <v>17421186</v>
      </c>
      <c r="M11" s="96">
        <v>137253353793</v>
      </c>
      <c r="O11" s="96">
        <v>70283337461</v>
      </c>
      <c r="Q11" s="152">
        <f t="shared" si="1"/>
        <v>66970016332</v>
      </c>
      <c r="R11" s="152"/>
      <c r="U11" s="110"/>
      <c r="V11" s="110"/>
      <c r="W11" s="110"/>
      <c r="X11" s="110"/>
      <c r="Y11" s="110"/>
      <c r="Z11" s="110"/>
      <c r="AA11" s="110"/>
    </row>
    <row r="12" spans="1:27" s="92" customFormat="1" ht="30" customHeight="1" x14ac:dyDescent="0.2">
      <c r="A12" s="95" t="s">
        <v>21</v>
      </c>
      <c r="C12" s="96">
        <v>7458040</v>
      </c>
      <c r="E12" s="96">
        <v>95780015835</v>
      </c>
      <c r="G12" s="96">
        <v>95739069688</v>
      </c>
      <c r="I12" s="96">
        <f t="shared" si="0"/>
        <v>40946147</v>
      </c>
      <c r="K12" s="96">
        <v>7458040</v>
      </c>
      <c r="M12" s="96">
        <v>95780015835</v>
      </c>
      <c r="O12" s="96">
        <v>95735698066</v>
      </c>
      <c r="Q12" s="152">
        <f t="shared" ref="Q12:Q13" si="2">M12-O12</f>
        <v>44317769</v>
      </c>
      <c r="R12" s="152"/>
      <c r="U12" s="110"/>
      <c r="V12" s="110"/>
      <c r="W12" s="110"/>
      <c r="X12" s="110"/>
      <c r="Y12" s="110"/>
      <c r="Z12" s="110"/>
      <c r="AA12" s="110"/>
    </row>
    <row r="13" spans="1:27" s="92" customFormat="1" ht="30" customHeight="1" x14ac:dyDescent="0.2">
      <c r="A13" s="97" t="s">
        <v>22</v>
      </c>
      <c r="C13" s="98">
        <v>3986647</v>
      </c>
      <c r="E13" s="98">
        <v>51251200378</v>
      </c>
      <c r="G13" s="98">
        <v>51558238404</v>
      </c>
      <c r="I13" s="112">
        <f t="shared" si="0"/>
        <v>-307038026</v>
      </c>
      <c r="K13" s="98">
        <v>3986647</v>
      </c>
      <c r="M13" s="98">
        <v>51251200378</v>
      </c>
      <c r="O13" s="96">
        <v>51518672954</v>
      </c>
      <c r="Q13" s="112">
        <f t="shared" si="2"/>
        <v>-267472576</v>
      </c>
      <c r="R13" s="112"/>
      <c r="U13" s="110"/>
      <c r="V13" s="110"/>
      <c r="W13" s="110"/>
      <c r="X13" s="110"/>
      <c r="Y13" s="110"/>
      <c r="Z13" s="110"/>
      <c r="AA13" s="110"/>
    </row>
    <row r="14" spans="1:27" s="99" customFormat="1" ht="30" customHeight="1" x14ac:dyDescent="0.2">
      <c r="A14" s="5" t="s">
        <v>15</v>
      </c>
      <c r="C14" s="100">
        <f>SUM(C8:C13)</f>
        <v>30547390</v>
      </c>
      <c r="E14" s="100">
        <f>SUM(E8:E13)</f>
        <v>315612412720</v>
      </c>
      <c r="G14" s="100">
        <f>SUM(G8:G13)</f>
        <v>287416618381</v>
      </c>
      <c r="I14" s="100">
        <f>SUM(I8:I13)</f>
        <v>28195794339</v>
      </c>
      <c r="K14" s="100">
        <f>SUM(K8:K13)</f>
        <v>30537390</v>
      </c>
      <c r="M14" s="100">
        <f>SUM(M8:M13)</f>
        <v>315612412720</v>
      </c>
      <c r="O14" s="101">
        <f>SUM(O8:O13)</f>
        <v>247809230916</v>
      </c>
      <c r="Q14" s="150">
        <f>SUM(Q8:R13)</f>
        <v>67803181804</v>
      </c>
      <c r="R14" s="150"/>
      <c r="U14" s="111"/>
      <c r="V14" s="111"/>
      <c r="W14" s="111"/>
      <c r="X14" s="111"/>
      <c r="Y14" s="111"/>
      <c r="Z14" s="111"/>
      <c r="AA14" s="111"/>
    </row>
    <row r="20" spans="9:9" x14ac:dyDescent="0.2">
      <c r="I20" s="20"/>
    </row>
    <row r="21" spans="9:9" x14ac:dyDescent="0.2">
      <c r="I21" s="20"/>
    </row>
    <row r="22" spans="9:9" x14ac:dyDescent="0.2">
      <c r="I22" s="20"/>
    </row>
    <row r="23" spans="9:9" x14ac:dyDescent="0.2">
      <c r="I23" s="20"/>
    </row>
  </sheetData>
  <mergeCells count="14"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L19"/>
  <sheetViews>
    <sheetView rightToLeft="1" view="pageBreakPreview" zoomScaleNormal="100" zoomScaleSheetLayoutView="100" workbookViewId="0">
      <selection activeCell="A3" sqref="A3:J3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18.140625" customWidth="1"/>
    <col min="7" max="7" width="1.28515625" customWidth="1"/>
    <col min="8" max="8" width="12" customWidth="1"/>
    <col min="9" max="9" width="1.28515625" customWidth="1"/>
    <col min="10" max="10" width="13.28515625" customWidth="1"/>
    <col min="11" max="11" width="0.28515625" customWidth="1"/>
    <col min="12" max="12" width="16.7109375" style="165" customWidth="1"/>
  </cols>
  <sheetData>
    <row r="1" spans="1:12" ht="25.5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2" ht="25.5" x14ac:dyDescent="0.2">
      <c r="A2" s="114" t="s">
        <v>35</v>
      </c>
      <c r="B2" s="114"/>
      <c r="C2" s="114"/>
      <c r="D2" s="114"/>
      <c r="E2" s="114"/>
      <c r="F2" s="114"/>
      <c r="G2" s="114"/>
      <c r="H2" s="114"/>
      <c r="I2" s="114"/>
      <c r="J2" s="114"/>
    </row>
    <row r="3" spans="1:12" ht="25.5" x14ac:dyDescent="0.2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2" ht="14.45" customHeight="1" x14ac:dyDescent="0.2"/>
    <row r="5" spans="1:12" ht="29.1" customHeight="1" x14ac:dyDescent="0.2">
      <c r="A5" s="149" t="s">
        <v>93</v>
      </c>
      <c r="B5" s="149"/>
      <c r="C5" s="149"/>
      <c r="D5" s="149"/>
      <c r="E5" s="149"/>
      <c r="F5" s="149"/>
      <c r="G5" s="149"/>
      <c r="H5" s="149"/>
      <c r="I5" s="149"/>
      <c r="J5" s="149"/>
    </row>
    <row r="6" spans="1:12" ht="14.45" customHeight="1" x14ac:dyDescent="0.2"/>
    <row r="7" spans="1:12" ht="34.5" customHeight="1" x14ac:dyDescent="0.2">
      <c r="A7" s="115" t="s">
        <v>36</v>
      </c>
      <c r="B7" s="115"/>
      <c r="D7" s="2" t="s">
        <v>37</v>
      </c>
      <c r="F7" s="2" t="s">
        <v>27</v>
      </c>
      <c r="H7" s="159" t="s">
        <v>38</v>
      </c>
      <c r="J7" s="159" t="s">
        <v>39</v>
      </c>
    </row>
    <row r="8" spans="1:12" ht="30" customHeight="1" x14ac:dyDescent="0.2">
      <c r="A8" s="153" t="s">
        <v>40</v>
      </c>
      <c r="B8" s="153"/>
      <c r="D8" s="50" t="s">
        <v>103</v>
      </c>
      <c r="E8" s="22"/>
      <c r="F8" s="12">
        <f>'درآمد سرمایه گذاری در سهام'!H10</f>
        <v>29807653366</v>
      </c>
      <c r="G8" s="22"/>
      <c r="H8" s="51">
        <f>F8/F$11</f>
        <v>0.84143815295667324</v>
      </c>
      <c r="I8" s="22"/>
      <c r="J8" s="47">
        <v>0.11284338311993422</v>
      </c>
      <c r="L8" s="166"/>
    </row>
    <row r="9" spans="1:12" ht="30" customHeight="1" x14ac:dyDescent="0.2">
      <c r="A9" s="154" t="s">
        <v>41</v>
      </c>
      <c r="B9" s="154"/>
      <c r="D9" s="30" t="s">
        <v>42</v>
      </c>
      <c r="E9" s="22"/>
      <c r="F9" s="14">
        <f>'درآمد سرمایه گذاری در صندوق'!G15</f>
        <v>5518907406</v>
      </c>
      <c r="G9" s="22"/>
      <c r="H9" s="46">
        <f t="shared" ref="H9:H10" si="0">F9/F$11</f>
        <v>0.15579284947470912</v>
      </c>
      <c r="I9" s="22"/>
      <c r="J9" s="48">
        <v>7.6798868764034842E-2</v>
      </c>
      <c r="L9" s="166"/>
    </row>
    <row r="10" spans="1:12" ht="30" customHeight="1" x14ac:dyDescent="0.2">
      <c r="A10" s="154" t="s">
        <v>43</v>
      </c>
      <c r="B10" s="154"/>
      <c r="D10" s="30" t="s">
        <v>104</v>
      </c>
      <c r="E10" s="22"/>
      <c r="F10" s="14">
        <f>'درآمد سپرده بانکی'!E15</f>
        <v>98090774</v>
      </c>
      <c r="G10" s="22"/>
      <c r="H10" s="52">
        <f t="shared" si="0"/>
        <v>2.7689975686176083E-3</v>
      </c>
      <c r="I10" s="22"/>
      <c r="J10" s="49">
        <v>5.3093998699535632E-7</v>
      </c>
      <c r="L10" s="166"/>
    </row>
    <row r="11" spans="1:12" ht="30" customHeight="1" x14ac:dyDescent="0.2">
      <c r="A11" s="126" t="s">
        <v>15</v>
      </c>
      <c r="B11" s="126"/>
      <c r="D11" s="14"/>
      <c r="E11" s="22"/>
      <c r="F11" s="60">
        <f>SUM(F8:F10)</f>
        <v>35424651546</v>
      </c>
      <c r="G11" s="61"/>
      <c r="H11" s="102">
        <f>SUM(H8:H10)</f>
        <v>1</v>
      </c>
      <c r="I11" s="61"/>
      <c r="J11" s="103">
        <f>SUM(J8:J10)</f>
        <v>0.18964278282395605</v>
      </c>
      <c r="L11" s="166"/>
    </row>
    <row r="19" spans="6:6" ht="19.5" x14ac:dyDescent="0.5">
      <c r="F19" s="28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A7:B7"/>
    <mergeCell ref="A5:J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U11"/>
  <sheetViews>
    <sheetView rightToLeft="1" view="pageBreakPreview" zoomScaleNormal="100" zoomScaleSheetLayoutView="100" workbookViewId="0">
      <selection activeCell="P14" sqref="P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5703125" bestFit="1" customWidth="1"/>
    <col min="5" max="5" width="1.28515625" customWidth="1"/>
    <col min="6" max="6" width="13.140625" bestFit="1" customWidth="1"/>
    <col min="7" max="7" width="1.28515625" customWidth="1"/>
    <col min="8" max="8" width="16.140625" bestFit="1" customWidth="1"/>
    <col min="9" max="9" width="1.28515625" customWidth="1"/>
    <col min="10" max="10" width="17.28515625" bestFit="1" customWidth="1"/>
    <col min="11" max="11" width="1.28515625" customWidth="1"/>
    <col min="12" max="12" width="15" bestFit="1" customWidth="1"/>
    <col min="13" max="13" width="1.28515625" customWidth="1"/>
    <col min="14" max="14" width="13.140625" bestFit="1" customWidth="1"/>
    <col min="15" max="15" width="1" customWidth="1"/>
    <col min="16" max="16" width="15.5703125" bestFit="1" customWidth="1"/>
    <col min="17" max="17" width="1.28515625" customWidth="1"/>
    <col min="18" max="18" width="17.28515625" bestFit="1" customWidth="1"/>
    <col min="19" max="19" width="0.28515625" customWidth="1"/>
    <col min="20" max="20" width="12" bestFit="1" customWidth="1"/>
    <col min="21" max="21" width="9.140625" style="90"/>
  </cols>
  <sheetData>
    <row r="1" spans="1:18" ht="25.5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1:18" ht="25.5" x14ac:dyDescent="0.2">
      <c r="A2" s="114" t="s">
        <v>35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ht="25.5" x14ac:dyDescent="0.2">
      <c r="A3" s="114" t="s">
        <v>105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5" spans="1:18" ht="30" customHeight="1" x14ac:dyDescent="0.2">
      <c r="A5" s="117" t="s">
        <v>118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</row>
    <row r="6" spans="1:18" ht="21" x14ac:dyDescent="0.2">
      <c r="D6" s="115" t="s">
        <v>107</v>
      </c>
      <c r="E6" s="115"/>
      <c r="F6" s="115"/>
      <c r="G6" s="115"/>
      <c r="H6" s="115"/>
      <c r="I6" s="115"/>
      <c r="J6" s="115"/>
      <c r="L6" s="115" t="s">
        <v>108</v>
      </c>
      <c r="M6" s="115"/>
      <c r="N6" s="115"/>
      <c r="O6" s="115"/>
      <c r="P6" s="115"/>
      <c r="Q6" s="115"/>
      <c r="R6" s="115"/>
    </row>
    <row r="7" spans="1:18" ht="21" x14ac:dyDescent="0.2">
      <c r="D7" s="34" t="s">
        <v>45</v>
      </c>
      <c r="E7" s="3"/>
      <c r="F7" s="34" t="s">
        <v>46</v>
      </c>
      <c r="G7" s="3"/>
      <c r="H7" s="116" t="s">
        <v>15</v>
      </c>
      <c r="I7" s="116"/>
      <c r="J7" s="116"/>
      <c r="L7" s="45" t="s">
        <v>45</v>
      </c>
      <c r="M7" s="3"/>
      <c r="N7" s="34" t="s">
        <v>46</v>
      </c>
      <c r="O7" s="3"/>
      <c r="P7" s="116" t="s">
        <v>15</v>
      </c>
      <c r="Q7" s="116"/>
      <c r="R7" s="116"/>
    </row>
    <row r="8" spans="1:18" ht="21" x14ac:dyDescent="0.2">
      <c r="A8" s="115" t="s">
        <v>44</v>
      </c>
      <c r="B8" s="115"/>
      <c r="D8" s="37" t="s">
        <v>102</v>
      </c>
      <c r="F8" s="37" t="s">
        <v>101</v>
      </c>
      <c r="H8" s="4" t="s">
        <v>27</v>
      </c>
      <c r="I8" s="3"/>
      <c r="J8" s="4" t="s">
        <v>38</v>
      </c>
      <c r="L8" s="44" t="s">
        <v>102</v>
      </c>
      <c r="N8" s="37" t="s">
        <v>101</v>
      </c>
      <c r="P8" s="4" t="s">
        <v>27</v>
      </c>
      <c r="Q8" s="3"/>
      <c r="R8" s="4" t="s">
        <v>38</v>
      </c>
    </row>
    <row r="9" spans="1:18" ht="30" customHeight="1" x14ac:dyDescent="0.2">
      <c r="A9" s="153" t="s">
        <v>14</v>
      </c>
      <c r="B9" s="153"/>
      <c r="D9" s="11">
        <f>'درآمد ناشی از تغییر قیمت اوراق'!I11</f>
        <v>28985878381</v>
      </c>
      <c r="E9" s="22"/>
      <c r="F9" s="11">
        <f>'درآمد ناشی از فروش'!I13</f>
        <v>821774985</v>
      </c>
      <c r="G9" s="22"/>
      <c r="H9" s="11">
        <f>D9+F9</f>
        <v>29807653366</v>
      </c>
      <c r="I9" s="22"/>
      <c r="J9" s="162">
        <f>H10/درآمدها!F11</f>
        <v>0.84143815295667324</v>
      </c>
      <c r="K9" s="22"/>
      <c r="L9" s="11" cm="1">
        <f t="array" ref="L9:M9">'درآمد ناشی از تغییر قیمت اوراق'!Q11:R11</f>
        <v>66970016332</v>
      </c>
      <c r="M9" s="22">
        <v>0</v>
      </c>
      <c r="N9" s="11">
        <f>'درآمد ناشی از فروش'!Q13</f>
        <v>821774985</v>
      </c>
      <c r="O9" s="22"/>
      <c r="P9" s="11">
        <f>L9+N9</f>
        <v>67791791317</v>
      </c>
      <c r="Q9" s="22"/>
      <c r="R9" s="160">
        <v>0.70150000000000001</v>
      </c>
    </row>
    <row r="10" spans="1:18" ht="30" customHeight="1" thickBot="1" x14ac:dyDescent="0.25">
      <c r="A10" s="126" t="s">
        <v>15</v>
      </c>
      <c r="B10" s="126"/>
      <c r="D10" s="60">
        <f>SUM(D9)</f>
        <v>28985878381</v>
      </c>
      <c r="E10" s="61"/>
      <c r="F10" s="60">
        <f>SUM(F9)</f>
        <v>821774985</v>
      </c>
      <c r="G10" s="61"/>
      <c r="H10" s="60">
        <f>SUM(H9)</f>
        <v>29807653366</v>
      </c>
      <c r="I10" s="61"/>
      <c r="J10" s="163">
        <f>SUM(J9)</f>
        <v>0.84143815295667324</v>
      </c>
      <c r="K10" s="61"/>
      <c r="L10" s="60">
        <f>SUM(L9)</f>
        <v>66970016332</v>
      </c>
      <c r="M10" s="61"/>
      <c r="N10" s="60">
        <f>SUM(N9)</f>
        <v>821774985</v>
      </c>
      <c r="O10" s="61"/>
      <c r="P10" s="60">
        <f>SUM(P9)</f>
        <v>67791791317</v>
      </c>
      <c r="Q10" s="61"/>
      <c r="R10" s="161">
        <f>SUM(R9)</f>
        <v>0.70150000000000001</v>
      </c>
    </row>
    <row r="11" spans="1:18" ht="13.5" thickTop="1" x14ac:dyDescent="0.2"/>
  </sheetData>
  <mergeCells count="11">
    <mergeCell ref="A10:B10"/>
    <mergeCell ref="H7:J7"/>
    <mergeCell ref="P7:R7"/>
    <mergeCell ref="A8:B8"/>
    <mergeCell ref="A9:B9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جلد</vt:lpstr>
      <vt:lpstr>سهام</vt:lpstr>
      <vt:lpstr>صندوق سرمایه گذاری</vt:lpstr>
      <vt:lpstr>سپرده بانکی</vt:lpstr>
      <vt:lpstr>سود سپرده بانکی</vt:lpstr>
      <vt:lpstr>درآمد ناشی از فروش</vt:lpstr>
      <vt:lpstr>درآمد ناشی از تغییر قیمت اوراق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درآمدها!Print_Area</vt:lpstr>
      <vt:lpstr>'سپرده بانکی'!Print_Area</vt:lpstr>
      <vt:lpstr>سهام!Print_Area</vt:lpstr>
      <vt:lpstr>'سود سپرده بانکی'!Print_Area</vt:lpstr>
      <vt:lpstr>'صندوق سرمایه گذاری'!Print_Area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2025-01-21T12:15:20Z</cp:lastPrinted>
  <dcterms:created xsi:type="dcterms:W3CDTF">2024-12-21T08:55:15Z</dcterms:created>
  <dcterms:modified xsi:type="dcterms:W3CDTF">2025-01-21T12:24:14Z</dcterms:modified>
</cp:coreProperties>
</file>