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861A7A9D-FD73-453D-8E37-8A377F912AF0}" xr6:coauthVersionLast="47" xr6:coauthVersionMax="47" xr10:uidLastSave="{00000000-0000-0000-0000-000000000000}"/>
  <bookViews>
    <workbookView xWindow="-120" yWindow="-120" windowWidth="29040" windowHeight="15720" tabRatio="861" activeTab="11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ها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سایر درآمدها" sheetId="14" r:id="rId12"/>
  </sheets>
  <definedNames>
    <definedName name="_xlnm.Print_Area" localSheetId="0">جلد!$A$1:$C$25</definedName>
    <definedName name="_xlnm.Print_Area" localSheetId="10">'درآمد سپرده بانکی'!$A$1:$L$15</definedName>
    <definedName name="_xlnm.Print_Area" localSheetId="8">'درآمد سرمایه گذاری در سهام'!$A$1:$S$11</definedName>
    <definedName name="_xlnm.Print_Area" localSheetId="9">'درآمد سرمایه گذاری در صندوق'!$A$1:$S$18</definedName>
    <definedName name="_xlnm.Print_Area" localSheetId="6">'درآمد ناشی از تغییر قیمت اوراق'!$A$1:$R$16</definedName>
    <definedName name="_xlnm.Print_Area" localSheetId="5">'درآمد ناشی از فروش'!$A$1:$R$16</definedName>
    <definedName name="_xlnm.Print_Area" localSheetId="7">درآمدها!$A$1:$K$12</definedName>
    <definedName name="_xlnm.Print_Area" localSheetId="11">'سایر درآمدها'!$A$1:$F$12</definedName>
    <definedName name="_xlnm.Print_Area" localSheetId="3">سپرده!$A$1:$T$19</definedName>
    <definedName name="_xlnm.Print_Area" localSheetId="1">سهام!$A$1:$AA$13</definedName>
    <definedName name="_xlnm.Print_Area" localSheetId="4">'سود سپرده بانکی'!$A$1:$S$14</definedName>
    <definedName name="_xlnm.Print_Area" localSheetId="2">'واحدهای صندوق'!$A$1:$AA$17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7" l="1"/>
  <c r="O19" i="7"/>
  <c r="M19" i="7"/>
  <c r="K19" i="7"/>
  <c r="H10" i="8"/>
  <c r="H9" i="8"/>
  <c r="H11" i="8"/>
  <c r="H8" i="8"/>
  <c r="L18" i="10"/>
  <c r="F12" i="8"/>
  <c r="F11" i="8"/>
  <c r="F10" i="8"/>
  <c r="F9" i="8"/>
  <c r="F8" i="8"/>
  <c r="E15" i="13"/>
  <c r="I15" i="13"/>
  <c r="P11" i="10"/>
  <c r="P12" i="10"/>
  <c r="P13" i="10"/>
  <c r="P14" i="10"/>
  <c r="P15" i="10"/>
  <c r="P16" i="10"/>
  <c r="P17" i="10"/>
  <c r="P10" i="10"/>
  <c r="H18" i="10"/>
  <c r="H11" i="10"/>
  <c r="H12" i="10"/>
  <c r="H13" i="10"/>
  <c r="H14" i="10"/>
  <c r="H15" i="10"/>
  <c r="H16" i="10"/>
  <c r="H17" i="10"/>
  <c r="H10" i="10"/>
  <c r="P10" i="9"/>
  <c r="N15" i="10" a="1"/>
  <c r="N15" i="10" s="1"/>
  <c r="N14" i="10" a="1"/>
  <c r="N14" i="10" s="1"/>
  <c r="N13" i="10" a="1"/>
  <c r="N13" i="10" s="1"/>
  <c r="N12" i="10" a="1"/>
  <c r="N12" i="10" s="1"/>
  <c r="N11" i="10" a="1"/>
  <c r="N11" i="10" s="1"/>
  <c r="N10" i="10" a="1"/>
  <c r="N10" i="10" s="1"/>
  <c r="F15" i="10"/>
  <c r="F14" i="10"/>
  <c r="F13" i="10"/>
  <c r="F12" i="10"/>
  <c r="F11" i="10"/>
  <c r="F10" i="10"/>
  <c r="L17" i="10" a="1"/>
  <c r="L17" i="10" s="1"/>
  <c r="L16" i="10" a="1"/>
  <c r="L16" i="10" s="1"/>
  <c r="L14" i="10" a="1"/>
  <c r="L14" i="10" s="1"/>
  <c r="L13" i="10" a="1"/>
  <c r="L13" i="10" s="1"/>
  <c r="L12" i="10" a="1"/>
  <c r="L12" i="10" s="1"/>
  <c r="L11" i="10" a="1"/>
  <c r="L11" i="10" s="1"/>
  <c r="L10" i="10" a="1"/>
  <c r="L10" i="10" s="1"/>
  <c r="D17" i="10"/>
  <c r="D16" i="10"/>
  <c r="D14" i="10"/>
  <c r="D13" i="10"/>
  <c r="D12" i="10"/>
  <c r="D11" i="10"/>
  <c r="D10" i="10"/>
  <c r="R11" i="9"/>
  <c r="P11" i="9"/>
  <c r="N10" i="9" a="1"/>
  <c r="N10" i="9" s="1"/>
  <c r="L11" i="9"/>
  <c r="L10" i="9" a="1"/>
  <c r="L10" i="9" s="1"/>
  <c r="F10" i="9"/>
  <c r="H10" i="9" s="1"/>
  <c r="D10" i="9"/>
  <c r="H12" i="8" l="1"/>
  <c r="Q16" i="21"/>
  <c r="O16" i="21"/>
  <c r="M16" i="21"/>
  <c r="K16" i="21"/>
  <c r="I16" i="21"/>
  <c r="G16" i="21"/>
  <c r="E16" i="21"/>
  <c r="C16" i="21"/>
  <c r="I13" i="21"/>
  <c r="Q9" i="21"/>
  <c r="Q10" i="21"/>
  <c r="Q11" i="21"/>
  <c r="Q12" i="21"/>
  <c r="Q13" i="21"/>
  <c r="Q14" i="21"/>
  <c r="Q15" i="21"/>
  <c r="Q8" i="21"/>
  <c r="I9" i="21"/>
  <c r="I10" i="21"/>
  <c r="I11" i="21"/>
  <c r="I12" i="21"/>
  <c r="I14" i="21"/>
  <c r="I15" i="21"/>
  <c r="I8" i="21"/>
  <c r="Q16" i="19"/>
  <c r="O16" i="19"/>
  <c r="M16" i="19"/>
  <c r="K16" i="19"/>
  <c r="I16" i="19"/>
  <c r="G16" i="19"/>
  <c r="E16" i="19"/>
  <c r="C16" i="19"/>
  <c r="Q15" i="19"/>
  <c r="Q14" i="19"/>
  <c r="Q13" i="19"/>
  <c r="Q12" i="19"/>
  <c r="Q11" i="19"/>
  <c r="Q10" i="19"/>
  <c r="Q9" i="19"/>
  <c r="I15" i="19"/>
  <c r="I14" i="19"/>
  <c r="I13" i="19"/>
  <c r="I12" i="19"/>
  <c r="I11" i="19"/>
  <c r="I10" i="19"/>
  <c r="I9" i="19"/>
  <c r="J15" i="10" l="1"/>
  <c r="J11" i="10"/>
  <c r="J16" i="10"/>
  <c r="J12" i="10"/>
  <c r="J10" i="10"/>
  <c r="J13" i="10"/>
  <c r="J14" i="10"/>
  <c r="J17" i="10"/>
  <c r="R14" i="18"/>
  <c r="P14" i="18"/>
  <c r="N14" i="18"/>
  <c r="L14" i="18"/>
  <c r="J14" i="18"/>
  <c r="L13" i="18"/>
  <c r="L12" i="18"/>
  <c r="L11" i="18"/>
  <c r="L10" i="18"/>
  <c r="L8" i="18"/>
  <c r="R13" i="18"/>
  <c r="R12" i="18"/>
  <c r="R11" i="18"/>
  <c r="R10" i="18"/>
  <c r="R8" i="18"/>
  <c r="L9" i="18"/>
  <c r="R9" i="18"/>
  <c r="H14" i="18"/>
  <c r="S11" i="7"/>
  <c r="S18" i="7"/>
  <c r="S12" i="7"/>
  <c r="S13" i="7"/>
  <c r="S14" i="7"/>
  <c r="S15" i="7"/>
  <c r="S16" i="7"/>
  <c r="S17" i="7"/>
  <c r="S10" i="7"/>
  <c r="S19" i="7" l="1"/>
  <c r="J18" i="10"/>
  <c r="Z17" i="4"/>
  <c r="X17" i="4"/>
  <c r="V17" i="4"/>
  <c r="T17" i="4"/>
  <c r="R17" i="4"/>
  <c r="P17" i="4"/>
  <c r="N17" i="4"/>
  <c r="L17" i="4"/>
  <c r="J17" i="4"/>
  <c r="H17" i="4"/>
  <c r="F17" i="4"/>
  <c r="D17" i="4"/>
  <c r="Z12" i="2"/>
  <c r="X12" i="2"/>
  <c r="V12" i="2"/>
  <c r="T12" i="2"/>
  <c r="R12" i="2"/>
  <c r="P12" i="2"/>
  <c r="N12" i="2"/>
  <c r="L12" i="2"/>
  <c r="J12" i="2"/>
  <c r="H12" i="2"/>
  <c r="F12" i="2"/>
  <c r="D12" i="2"/>
  <c r="N11" i="9"/>
  <c r="H11" i="9"/>
  <c r="J10" i="9" s="1"/>
  <c r="J11" i="9" s="1"/>
  <c r="F11" i="9"/>
  <c r="D11" i="9"/>
  <c r="R18" i="10"/>
  <c r="P18" i="10"/>
  <c r="N18" i="10"/>
  <c r="F18" i="10"/>
  <c r="D18" i="10"/>
  <c r="E12" i="14"/>
  <c r="C12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<sst xmlns="http://schemas.openxmlformats.org/spreadsheetml/2006/main" count="308" uniqueCount="121">
  <si>
    <t>صندوق اختصاصی بازارگردانی سپنتا</t>
  </si>
  <si>
    <t>صورت وضعیت پرتفوی</t>
  </si>
  <si>
    <t>برای ماه منتهی به 1403/11/30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</si>
  <si>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</si>
  <si>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</si>
  <si>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</si>
  <si>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</si>
  <si>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</si>
  <si>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</si>
  <si>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</si>
  <si>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</si>
  <si>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</si>
  <si>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</si>
  <si>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</si>
  <si>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</si>
  <si>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</si>
  <si>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</si>
  <si>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</si>
  <si>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</si>
  <si>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</si>
  <si>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</si>
  <si>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</si>
  <si>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</si>
  <si>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</si>
  <si>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</si>
  <si>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</si>
  <si>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</si>
  <si>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ص.س.د.ثابت ماه آفرید سپینود-د</t>
  </si>
  <si>
    <t>صندوق س خاتم ایساتیس پویا-ثابت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</si>
  <si>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</si>
  <si>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</si>
  <si>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</si>
  <si>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</si>
  <si>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</si>
  <si>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</si>
  <si>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</si>
  <si>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</si>
  <si>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</si>
  <si>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</si>
  <si>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</si>
  <si>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</si>
  <si>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</si>
  <si>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</si>
  <si>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</si>
  <si>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</si>
  <si>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</si>
  <si>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</si>
  <si>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سایر درآمدها</t>
  </si>
  <si>
    <t>سهام</t>
  </si>
  <si>
    <t>درآمد تغییر ارزش</t>
  </si>
  <si>
    <t>درآمد فروش</t>
  </si>
  <si>
    <t>صندوق س سپر سرمایه بیدار- ثابت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</si>
  <si>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</si>
  <si>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</si>
  <si>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</si>
  <si>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</si>
  <si>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</si>
  <si>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</si>
  <si>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</si>
  <si>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</si>
  <si>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</si>
  <si>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</si>
  <si>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</si>
  <si>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</si>
  <si>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</si>
  <si>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 xml:space="preserve">  1-1 سرمایه‌گذاری در سهام و حق تقدم سهام</t>
  </si>
  <si>
    <t>1-2-سرمایه‌گذاری در واحدهای صندوق های سرمایه گذاری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</si>
  <si>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</si>
  <si>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</si>
  <si>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</si>
  <si>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شماره حساب</t>
  </si>
  <si>
    <t xml:space="preserve"> 120.9967.1600503.1</t>
  </si>
  <si>
    <t xml:space="preserve"> 120.9967.1600503.2</t>
  </si>
  <si>
    <t>120.3331.600503.1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</si>
  <si>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</si>
  <si>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</si>
  <si>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</si>
  <si>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</si>
  <si>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</si>
  <si>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7001004371668</t>
  </si>
  <si>
    <t>نوع سپرده</t>
  </si>
  <si>
    <t>کوتاه مدت</t>
  </si>
  <si>
    <t>تاریخ افتتاح حساب</t>
  </si>
  <si>
    <t>1403/10/23</t>
  </si>
  <si>
    <t>1403/10/24</t>
  </si>
  <si>
    <t>1403/02/24</t>
  </si>
  <si>
    <t>1403/03/12</t>
  </si>
  <si>
    <t>1403/04/11</t>
  </si>
  <si>
    <t>1403/05/20</t>
  </si>
  <si>
    <t>1403/07/30</t>
  </si>
  <si>
    <t>نرخ سود</t>
  </si>
  <si>
    <t>مشخصات حساب بانکی</t>
  </si>
  <si>
    <t>1-3-سرمایه گذاری در سپرده بانکی</t>
  </si>
  <si>
    <t>بلند مدت</t>
  </si>
  <si>
    <t>طی بهمن ماه</t>
  </si>
  <si>
    <t>از ابتدای سال مالی تا پایان بهمن ماه</t>
  </si>
  <si>
    <t>2-1-سود اوراق بهادار با درآمد ثابت و سپرده بانکی</t>
  </si>
  <si>
    <t>تاریخ دریافت سود</t>
  </si>
  <si>
    <t>تاریخ سررسید</t>
  </si>
  <si>
    <t>نرخ سود علی الحساب</t>
  </si>
  <si>
    <t>سپرده بلند مدت بانک گردشگری آپادانا 120.3331600503.1</t>
  </si>
  <si>
    <t>ندارد</t>
  </si>
  <si>
    <t>1403/11/05</t>
  </si>
  <si>
    <t>1403/11/28</t>
  </si>
  <si>
    <t>1406/10/05</t>
  </si>
  <si>
    <t>2-2-سود(زیان) حاصل از فروش اوراق بهادار</t>
  </si>
  <si>
    <t>2-3-درآمد ناشی از تغییر قیمت اوراق بهادار</t>
  </si>
  <si>
    <t>3-درآمد حاصل از سرمایه گذاری ها</t>
  </si>
  <si>
    <t>3-1-درآمد حاصل از سرمایه­گذاری در سهام و حق تقدم سهام</t>
  </si>
  <si>
    <t>یادداشت 2-2</t>
  </si>
  <si>
    <t>یادداشت 3-2</t>
  </si>
  <si>
    <t>3-2-درآمد حاصل از سرمایه­گذاری در واحدهای صندوق سرمایه گذاری</t>
  </si>
  <si>
    <t>3-3-درآمد حاصل از سرمایه­گذاری در سپرده بانکی و گواهی سپرده</t>
  </si>
  <si>
    <t>120.9967.1600503.1</t>
  </si>
  <si>
    <t>120.333.1600503.1</t>
  </si>
  <si>
    <t>......</t>
  </si>
  <si>
    <t>3-4-درآمد حاصل از سرمایه­گذاری در واحدهای صندوق سرمایه گذاری</t>
  </si>
  <si>
    <t>3-1</t>
  </si>
  <si>
    <t>3-3</t>
  </si>
  <si>
    <t>3-4</t>
  </si>
  <si>
    <t>1402/10/11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</si>
</sst>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262626"/>
      <name val="IRANSans"/>
    </font>
    <font>
      <sz val="10"/>
      <color rgb="FF000000"/>
      <name val="Arial"/>
      <family val="2"/>
    </font>
    <font>
      <b/>
      <sz val="10"/>
      <color rgb="FFFFFFFF"/>
      <name val="IRANSans"/>
    </font>
    <font>
      <b/>
      <sz val="10"/>
      <color rgb="FF000000"/>
      <name val="IRANSans"/>
    </font>
    <font>
      <sz val="10"/>
      <color rgb="FF000000"/>
      <name val="IRANSans"/>
    </font>
    <font>
      <sz val="10"/>
      <color rgb="FFFF0000"/>
      <name val="IRANSans"/>
    </font>
    <font>
      <sz val="10"/>
      <color rgb="FFFF0000"/>
      <name val="Arial"/>
      <family val="2"/>
    </font>
    <font>
      <sz val="12"/>
      <color rgb="FFFF0000"/>
      <name val="B Nazanin"/>
      <charset val="178"/>
    </font>
    <font>
      <b/>
      <sz val="10"/>
      <color rgb="FF000000"/>
      <name val="Arial"/>
      <family val="2"/>
    </font>
    <font>
      <b/>
      <sz val="12"/>
      <color rgb="FFFF0000"/>
      <name val="B Nazanin"/>
      <charset val="178"/>
    </font>
    <font>
      <sz val="11"/>
      <color theme="0" tint="-0.34998626667073579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8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5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3" fontId="5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5" fillId="0" borderId="4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10" fontId="5" fillId="0" borderId="6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5" fillId="0" borderId="5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10" fontId="5" fillId="0" borderId="0" xfId="2" applyNumberFormat="1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8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9" fontId="13" fillId="0" borderId="0" xfId="2" applyFont="1" applyBorder="1" applyAlignment="1">
      <alignment horizontal="center" vertical="center"/>
    </xf>
    <xf numFmtId="9" fontId="13" fillId="0" borderId="5" xfId="2" applyFont="1" applyBorder="1" applyAlignment="1">
      <alignment horizontal="center" vertical="center"/>
    </xf>
    <xf numFmtId="10" fontId="13" fillId="0" borderId="2" xfId="2" applyNumberFormat="1" applyFont="1" applyBorder="1" applyAlignment="1">
      <alignment horizontal="center" vertical="center"/>
    </xf>
    <xf numFmtId="10" fontId="13" fillId="0" borderId="0" xfId="2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0" fontId="15" fillId="0" borderId="6" xfId="2" applyNumberFormat="1" applyFont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25"/>
  <sheetViews>
    <sheetView rightToLeft="1" view="pageBreakPreview" zoomScaleNormal="100" zoomScaleSheetLayoutView="100" workbookViewId="0">
      <selection activeCell="C33" sqref="C33"/>
    </sheetView>
  </sheetViews>
  <sheetFormatPr defaultRowHeight="12.75" x14ac:dyDescent="0.2"/>
  <cols>
    <col min="1" max="1" width="24.85546875" customWidth="1"/>
    <col min="2" max="2" width="31.85546875" customWidth="1"/>
    <col min="3" max="3" width="25.28515625" customWidth="1"/>
  </cols>
  <sheetData>
    <row r="1" spans="1:3" ht="11.25" customHeight="1" x14ac:dyDescent="0.2"/>
    <row r="2" spans="1:3" ht="11.25" customHeight="1" x14ac:dyDescent="0.2"/>
    <row r="3" spans="1:3" ht="11.25" customHeight="1" x14ac:dyDescent="0.2"/>
    <row r="4" spans="1:3" ht="11.25" customHeight="1" x14ac:dyDescent="0.2"/>
    <row r="5" spans="1:3" ht="11.25" customHeight="1" x14ac:dyDescent="0.2">
      <c r="B5" s="73"/>
    </row>
    <row r="6" spans="1:3" ht="11.25" customHeight="1" x14ac:dyDescent="0.2">
      <c r="B6" s="73"/>
    </row>
    <row r="7" spans="1:3" ht="25.5" x14ac:dyDescent="0.2">
      <c r="A7" s="72" t="s">
        <v>0</v>
      </c>
      <c r="B7" s="72"/>
      <c r="C7" s="72"/>
    </row>
    <row r="8" spans="1:3" ht="25.5" x14ac:dyDescent="0.2">
      <c r="A8" s="72" t="s">
        <v>1</v>
      </c>
      <c r="B8" s="72"/>
      <c r="C8" s="72"/>
    </row>
    <row r="9" spans="1:3" ht="25.5" x14ac:dyDescent="0.2">
      <c r="A9" s="72" t="s">
        <v>2</v>
      </c>
      <c r="B9" s="72"/>
      <c r="C9" s="72"/>
    </row>
    <row r="10" spans="1:3" ht="11.25" customHeight="1" x14ac:dyDescent="0.2"/>
    <row r="11" spans="1:3" ht="11.25" customHeight="1" x14ac:dyDescent="0.2"/>
    <row r="12" spans="1:3" ht="11.25" customHeight="1" x14ac:dyDescent="0.2"/>
    <row r="13" spans="1:3" ht="11.25" customHeight="1" x14ac:dyDescent="0.2"/>
    <row r="14" spans="1:3" ht="11.25" customHeight="1" x14ac:dyDescent="0.2"/>
    <row r="15" spans="1:3" ht="11.25" customHeight="1" x14ac:dyDescent="0.2"/>
    <row r="16" spans="1:3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</sheetData>
  <mergeCells count="4">
    <mergeCell ref="A8:C8"/>
    <mergeCell ref="A9:C9"/>
    <mergeCell ref="B5:B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V33"/>
  <sheetViews>
    <sheetView rightToLeft="1" view="pageBreakPreview" topLeftCell="A2" zoomScale="60" zoomScaleNormal="100" workbookViewId="0">
      <selection activeCell="P33" sqref="P33"/>
    </sheetView>
  </sheetViews>
  <sheetFormatPr defaultRowHeight="12.75" x14ac:dyDescent="0.2"/>
  <cols>
    <col min="1" max="1" width="5.140625" customWidth="1"/>
    <col min="2" max="2" width="28.140625" customWidth="1"/>
    <col min="3" max="3" width="1.28515625" customWidth="1"/>
    <col min="4" max="4" width="16.85546875" customWidth="1"/>
    <col min="5" max="5" width="1.28515625" customWidth="1"/>
    <col min="6" max="6" width="16.42578125" customWidth="1"/>
    <col min="7" max="7" width="1.28515625" customWidth="1"/>
    <col min="8" max="8" width="16.5703125" customWidth="1"/>
    <col min="9" max="9" width="1.28515625" customWidth="1"/>
    <col min="10" max="10" width="17.28515625" bestFit="1" customWidth="1"/>
    <col min="11" max="11" width="1.28515625" customWidth="1"/>
    <col min="12" max="12" width="16.140625" customWidth="1"/>
    <col min="13" max="13" width="1.28515625" customWidth="1"/>
    <col min="14" max="14" width="16.140625" customWidth="1"/>
    <col min="15" max="15" width="1.28515625" customWidth="1"/>
    <col min="16" max="16" width="16.140625" customWidth="1"/>
    <col min="17" max="17" width="1.28515625" customWidth="1"/>
    <col min="18" max="18" width="17.28515625" bestFit="1" customWidth="1"/>
    <col min="19" max="19" width="0.28515625" customWidth="1"/>
    <col min="22" max="22" width="9.140625" style="55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8.25" customHeight="1" x14ac:dyDescent="0.2"/>
    <row r="5" spans="1:18" ht="33.75" customHeight="1" x14ac:dyDescent="0.2">
      <c r="A5" s="78" t="s">
        <v>111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9.25" customHeight="1" x14ac:dyDescent="0.2">
      <c r="D7" s="74" t="s">
        <v>94</v>
      </c>
      <c r="E7" s="74"/>
      <c r="F7" s="74"/>
      <c r="G7" s="74"/>
      <c r="H7" s="74"/>
      <c r="I7" s="74"/>
      <c r="J7" s="74"/>
      <c r="L7" s="83" t="s">
        <v>95</v>
      </c>
      <c r="M7" s="83"/>
      <c r="N7" s="83"/>
      <c r="O7" s="83"/>
      <c r="P7" s="83"/>
      <c r="Q7" s="83"/>
      <c r="R7" s="83"/>
    </row>
    <row r="8" spans="1:18" ht="30" customHeight="1" x14ac:dyDescent="0.2">
      <c r="D8" s="2" t="s">
        <v>49</v>
      </c>
      <c r="E8" s="17"/>
      <c r="F8" s="2" t="s">
        <v>50</v>
      </c>
      <c r="G8" s="17"/>
      <c r="H8" s="77" t="s">
        <v>16</v>
      </c>
      <c r="I8" s="77"/>
      <c r="J8" s="77"/>
      <c r="K8" s="10"/>
      <c r="L8" s="2" t="s">
        <v>49</v>
      </c>
      <c r="M8" s="17"/>
      <c r="N8" s="2" t="s">
        <v>50</v>
      </c>
      <c r="O8" s="17"/>
      <c r="P8" s="77" t="s">
        <v>16</v>
      </c>
      <c r="Q8" s="77"/>
      <c r="R8" s="77"/>
    </row>
    <row r="9" spans="1:18" ht="27.75" customHeight="1" x14ac:dyDescent="0.2">
      <c r="A9" s="74" t="s">
        <v>19</v>
      </c>
      <c r="B9" s="74"/>
      <c r="D9" s="2" t="s">
        <v>110</v>
      </c>
      <c r="E9" s="10"/>
      <c r="F9" s="2" t="s">
        <v>109</v>
      </c>
      <c r="G9" s="10"/>
      <c r="H9" s="4" t="s">
        <v>30</v>
      </c>
      <c r="I9" s="17"/>
      <c r="J9" s="4" t="s">
        <v>41</v>
      </c>
      <c r="K9" s="10"/>
      <c r="L9" s="2" t="s">
        <v>110</v>
      </c>
      <c r="M9" s="17"/>
      <c r="N9" s="2" t="s">
        <v>109</v>
      </c>
      <c r="O9" s="10"/>
      <c r="P9" s="4" t="s">
        <v>30</v>
      </c>
      <c r="Q9" s="17"/>
      <c r="R9" s="4" t="s">
        <v>41</v>
      </c>
    </row>
    <row r="10" spans="1:18" ht="28.5" customHeight="1" x14ac:dyDescent="0.2">
      <c r="A10" s="97" t="s">
        <v>25</v>
      </c>
      <c r="B10" s="97"/>
      <c r="D10" s="38">
        <f>'درآمد ناشی از تغییر قیمت اوراق'!I8</f>
        <v>-2355337420</v>
      </c>
      <c r="E10" s="10"/>
      <c r="F10" s="38">
        <f>'درآمد ناشی از فروش'!I9</f>
        <v>-16276802</v>
      </c>
      <c r="G10" s="10"/>
      <c r="H10" s="38">
        <f>D10+F10</f>
        <v>-2371614222</v>
      </c>
      <c r="I10" s="10"/>
      <c r="J10" s="20">
        <f>(H10/درآمدها!F$12)*100</f>
        <v>14.513428178149898</v>
      </c>
      <c r="K10" s="10"/>
      <c r="L10" s="38" cm="1">
        <f t="array" ref="L10:M10">'درآمد ناشی از تغییر قیمت اوراق'!Q8:R8</f>
        <v>-1691616913</v>
      </c>
      <c r="M10" s="10">
        <v>0</v>
      </c>
      <c r="N10" s="19" cm="1">
        <f t="array" ref="N10:O10">'درآمد ناشی از فروش'!Q9:R9</f>
        <v>7032778575</v>
      </c>
      <c r="O10" s="10">
        <v>0</v>
      </c>
      <c r="P10" s="19">
        <f>L10+N10</f>
        <v>5341161662</v>
      </c>
      <c r="Q10" s="10"/>
      <c r="R10" s="20">
        <v>6.65</v>
      </c>
    </row>
    <row r="11" spans="1:18" ht="28.5" customHeight="1" x14ac:dyDescent="0.2">
      <c r="A11" s="98" t="s">
        <v>26</v>
      </c>
      <c r="B11" s="98"/>
      <c r="D11" s="41">
        <f>'درآمد ناشی از تغییر قیمت اوراق'!I10</f>
        <v>-313637310</v>
      </c>
      <c r="E11" s="10"/>
      <c r="F11" s="22">
        <f>'درآمد ناشی از فروش'!I10</f>
        <v>379760400</v>
      </c>
      <c r="G11" s="10"/>
      <c r="H11" s="22">
        <f t="shared" ref="H11:H17" si="0">D11+F11</f>
        <v>66123090</v>
      </c>
      <c r="I11" s="10"/>
      <c r="J11" s="66">
        <f>(H11/درآمدها!F$12)*100</f>
        <v>-0.40464958791782024</v>
      </c>
      <c r="K11" s="10"/>
      <c r="L11" s="22" cm="1">
        <f t="array" ref="L11:M11">'درآمد ناشی از تغییر قیمت اوراق'!Q10:R10</f>
        <v>78961465</v>
      </c>
      <c r="M11" s="10">
        <v>0</v>
      </c>
      <c r="N11" s="57" cm="1">
        <f t="array" ref="N11:O11">'درآمد ناشی از فروش'!Q10:R10</f>
        <v>414898812</v>
      </c>
      <c r="O11" s="57">
        <v>0</v>
      </c>
      <c r="P11" s="22">
        <f t="shared" ref="P11:P17" si="1">L11+N11</f>
        <v>493860277</v>
      </c>
      <c r="Q11" s="10"/>
      <c r="R11" s="23">
        <v>0.62</v>
      </c>
    </row>
    <row r="12" spans="1:18" ht="28.5" customHeight="1" x14ac:dyDescent="0.2">
      <c r="A12" s="98" t="s">
        <v>27</v>
      </c>
      <c r="B12" s="98"/>
      <c r="D12" s="22">
        <f>'درآمد ناشی از تغییر قیمت اوراق'!I11</f>
        <v>91056649</v>
      </c>
      <c r="E12" s="10"/>
      <c r="F12" s="22">
        <f>'درآمد ناشی از فروش'!I11</f>
        <v>514556571</v>
      </c>
      <c r="G12" s="10"/>
      <c r="H12" s="22">
        <f t="shared" si="0"/>
        <v>605613220</v>
      </c>
      <c r="I12" s="10"/>
      <c r="J12" s="66">
        <f>(H12/درآمدها!F$12)*100</f>
        <v>-3.7061356314501359</v>
      </c>
      <c r="K12" s="10"/>
      <c r="L12" s="22" cm="1">
        <f t="array" ref="L12:M12">'درآمد ناشی از تغییر قیمت اوراق'!Q11:R11</f>
        <v>91056649</v>
      </c>
      <c r="M12" s="10">
        <v>0</v>
      </c>
      <c r="N12" s="22" cm="1">
        <f t="array" ref="N12:O12">'درآمد ناشی از فروش'!Q11:R11</f>
        <v>514556571</v>
      </c>
      <c r="O12" s="10">
        <v>0</v>
      </c>
      <c r="P12" s="22">
        <f t="shared" si="1"/>
        <v>605613220</v>
      </c>
      <c r="Q12" s="10"/>
      <c r="R12" s="23">
        <v>0.75</v>
      </c>
    </row>
    <row r="13" spans="1:18" ht="28.5" customHeight="1" x14ac:dyDescent="0.2">
      <c r="A13" s="98" t="s">
        <v>22</v>
      </c>
      <c r="B13" s="98"/>
      <c r="D13" s="41">
        <f>'درآمد ناشی از تغییر قیمت اوراق'!I14</f>
        <v>-32436863</v>
      </c>
      <c r="E13" s="10"/>
      <c r="F13" s="22">
        <f>'درآمد ناشی از فروش'!I13</f>
        <v>2485122977</v>
      </c>
      <c r="G13" s="10"/>
      <c r="H13" s="22">
        <f t="shared" si="0"/>
        <v>2452686114</v>
      </c>
      <c r="I13" s="10"/>
      <c r="J13" s="66">
        <f>(H13/درآمدها!F$12)*100</f>
        <v>-15.009559071148365</v>
      </c>
      <c r="K13" s="10"/>
      <c r="L13" s="22" cm="1">
        <f t="array" ref="L13:M13">'درآمد ناشی از تغییر قیمت اوراق'!Q14:R14</f>
        <v>11880905</v>
      </c>
      <c r="M13" s="10">
        <v>0</v>
      </c>
      <c r="N13" s="22" cm="1">
        <f t="array" ref="N13:O13">'درآمد ناشی از فروش'!Q13:R13</f>
        <v>10784863583</v>
      </c>
      <c r="O13" s="10">
        <v>0</v>
      </c>
      <c r="P13" s="22">
        <f t="shared" si="1"/>
        <v>10796744488</v>
      </c>
      <c r="Q13" s="10"/>
      <c r="R13" s="23">
        <v>13.45</v>
      </c>
    </row>
    <row r="14" spans="1:18" ht="28.5" customHeight="1" x14ac:dyDescent="0.2">
      <c r="A14" s="98" t="s">
        <v>23</v>
      </c>
      <c r="B14" s="98"/>
      <c r="D14" s="41">
        <f>'درآمد ناشی از تغییر قیمت اوراق'!I15</f>
        <v>-1059401131</v>
      </c>
      <c r="E14" s="10"/>
      <c r="F14" s="41">
        <f>'درآمد ناشی از فروش'!I14</f>
        <v>-1031821044</v>
      </c>
      <c r="G14" s="10"/>
      <c r="H14" s="41">
        <f t="shared" si="0"/>
        <v>-2091222175</v>
      </c>
      <c r="I14" s="10"/>
      <c r="J14" s="23">
        <f>(H14/درآمدها!F$12)*100</f>
        <v>12.79752944634556</v>
      </c>
      <c r="K14" s="10"/>
      <c r="L14" s="41" cm="1">
        <f t="array" ref="L14:M14">'درآمد ناشی از تغییر قیمت اوراق'!Q15:R15</f>
        <v>-1326873707</v>
      </c>
      <c r="M14" s="10">
        <v>0</v>
      </c>
      <c r="N14" s="22" cm="1">
        <f t="array" ref="N14:O14">'درآمد ناشی از فروش'!Q14:R14</f>
        <v>11343452418</v>
      </c>
      <c r="O14" s="10">
        <v>0</v>
      </c>
      <c r="P14" s="22">
        <f t="shared" si="1"/>
        <v>10016578711</v>
      </c>
      <c r="Q14" s="10"/>
      <c r="R14" s="23">
        <v>12.47</v>
      </c>
    </row>
    <row r="15" spans="1:18" ht="28.5" customHeight="1" x14ac:dyDescent="0.2">
      <c r="A15" s="98" t="s">
        <v>51</v>
      </c>
      <c r="B15" s="98"/>
      <c r="D15" s="22">
        <v>0</v>
      </c>
      <c r="E15" s="10"/>
      <c r="F15" s="22">
        <f>'درآمد ناشی از فروش'!I15</f>
        <v>0</v>
      </c>
      <c r="G15" s="10"/>
      <c r="H15" s="22">
        <f t="shared" si="0"/>
        <v>0</v>
      </c>
      <c r="I15" s="10"/>
      <c r="J15" s="23">
        <f>(H15/درآمدها!F$12)*100</f>
        <v>0</v>
      </c>
      <c r="K15" s="10"/>
      <c r="L15" s="22">
        <v>0</v>
      </c>
      <c r="M15" s="10"/>
      <c r="N15" s="22" cm="1">
        <f t="array" ref="N15:O15">'درآمد ناشی از فروش'!Q15:R15</f>
        <v>147362762</v>
      </c>
      <c r="O15" s="10">
        <v>0</v>
      </c>
      <c r="P15" s="22">
        <f t="shared" si="1"/>
        <v>147362762</v>
      </c>
      <c r="Q15" s="10"/>
      <c r="R15" s="23">
        <v>0.18</v>
      </c>
    </row>
    <row r="16" spans="1:18" ht="28.5" customHeight="1" x14ac:dyDescent="0.2">
      <c r="A16" s="98" t="s">
        <v>24</v>
      </c>
      <c r="B16" s="98"/>
      <c r="D16" s="22">
        <f>'درآمد ناشی از تغییر قیمت اوراق'!I9</f>
        <v>273</v>
      </c>
      <c r="E16" s="10"/>
      <c r="F16" s="22">
        <v>0</v>
      </c>
      <c r="G16" s="10"/>
      <c r="H16" s="22">
        <f t="shared" si="0"/>
        <v>273</v>
      </c>
      <c r="I16" s="10"/>
      <c r="J16" s="23">
        <f>(H16/درآمدها!F$12)*100</f>
        <v>-1.6706620561979924E-6</v>
      </c>
      <c r="K16" s="10"/>
      <c r="L16" s="22" cm="1">
        <f t="array" ref="L16:M16">'درآمد ناشی از تغییر قیمت اوراق'!Q9:R9</f>
        <v>1269</v>
      </c>
      <c r="M16" s="10">
        <v>0</v>
      </c>
      <c r="N16" s="22">
        <v>0</v>
      </c>
      <c r="O16" s="10"/>
      <c r="P16" s="22">
        <f t="shared" si="1"/>
        <v>1269</v>
      </c>
      <c r="Q16" s="10"/>
      <c r="R16" s="23">
        <v>0</v>
      </c>
    </row>
    <row r="17" spans="1:18" ht="28.5" customHeight="1" x14ac:dyDescent="0.2">
      <c r="A17" s="99" t="s">
        <v>28</v>
      </c>
      <c r="B17" s="99"/>
      <c r="D17" s="25">
        <f>'درآمد ناشی از تغییر قیمت اوراق'!I13</f>
        <v>8481756</v>
      </c>
      <c r="E17" s="10"/>
      <c r="F17" s="25">
        <v>0</v>
      </c>
      <c r="G17" s="10"/>
      <c r="H17" s="25">
        <f t="shared" si="0"/>
        <v>8481756</v>
      </c>
      <c r="I17" s="10"/>
      <c r="J17" s="67">
        <f>(H17/درآمدها!F$12)*100</f>
        <v>-5.1905303733075676E-2</v>
      </c>
      <c r="K17" s="10"/>
      <c r="L17" s="22" cm="1">
        <f t="array" ref="L17:M17">'درآمد ناشی از تغییر قیمت اوراق'!Q13:R13</f>
        <v>8481756</v>
      </c>
      <c r="M17" s="10">
        <v>0</v>
      </c>
      <c r="N17" s="25">
        <v>0</v>
      </c>
      <c r="O17" s="10"/>
      <c r="P17" s="25">
        <f t="shared" si="1"/>
        <v>8481756</v>
      </c>
      <c r="Q17" s="10"/>
      <c r="R17" s="26">
        <v>0.01</v>
      </c>
    </row>
    <row r="18" spans="1:18" ht="21.75" customHeight="1" thickBot="1" x14ac:dyDescent="0.25">
      <c r="A18" s="76" t="s">
        <v>16</v>
      </c>
      <c r="B18" s="76"/>
      <c r="D18" s="35">
        <f>SUM(D10:D17)</f>
        <v>-3661274046</v>
      </c>
      <c r="E18" s="10"/>
      <c r="F18" s="13">
        <f>SUM(F10:F17)</f>
        <v>2331342102</v>
      </c>
      <c r="G18" s="10"/>
      <c r="H18" s="35">
        <f>SUM(H10:H17)</f>
        <v>-1329931944</v>
      </c>
      <c r="I18" s="10"/>
      <c r="J18" s="14">
        <f>SUM(J10:J17)</f>
        <v>8.1387063595840043</v>
      </c>
      <c r="K18" s="10"/>
      <c r="L18" s="35">
        <f>SUM(L10:L17)</f>
        <v>-2828108576</v>
      </c>
      <c r="M18" s="10"/>
      <c r="N18" s="13">
        <f>SUM(N10:N17)</f>
        <v>30237912721</v>
      </c>
      <c r="O18" s="10"/>
      <c r="P18" s="13">
        <f>SUM(P10:P17)</f>
        <v>27409804145</v>
      </c>
      <c r="Q18" s="10"/>
      <c r="R18" s="114">
        <f>SUM(R10:R17)</f>
        <v>34.129999999999995</v>
      </c>
    </row>
    <row r="19" spans="1:18" ht="13.5" thickTop="1" x14ac:dyDescent="0.2"/>
    <row r="21" spans="1:18" x14ac:dyDescent="0.2">
      <c r="B21" s="31"/>
      <c r="D21" s="31"/>
      <c r="F21" s="31"/>
      <c r="L21" s="31"/>
      <c r="N21" s="31"/>
    </row>
    <row r="22" spans="1:18" x14ac:dyDescent="0.2">
      <c r="B22" s="31"/>
      <c r="D22" s="31"/>
      <c r="F22" s="31"/>
      <c r="J22" s="61"/>
      <c r="L22" s="31"/>
      <c r="N22" s="31"/>
    </row>
    <row r="23" spans="1:18" x14ac:dyDescent="0.2">
      <c r="B23" s="31"/>
      <c r="D23" s="31"/>
      <c r="F23" s="31"/>
      <c r="J23" s="61"/>
      <c r="L23" s="31"/>
      <c r="N23" s="31"/>
    </row>
    <row r="24" spans="1:18" x14ac:dyDescent="0.2">
      <c r="B24" s="31"/>
      <c r="D24" s="31"/>
      <c r="F24" s="31"/>
      <c r="J24" s="61"/>
      <c r="L24" s="31"/>
      <c r="N24" s="31"/>
      <c r="P24" s="61"/>
    </row>
    <row r="25" spans="1:18" x14ac:dyDescent="0.2">
      <c r="B25" s="31"/>
      <c r="D25" s="31"/>
      <c r="F25" s="31"/>
      <c r="J25" s="61"/>
      <c r="L25" s="31"/>
      <c r="N25" s="31"/>
    </row>
    <row r="26" spans="1:18" x14ac:dyDescent="0.2">
      <c r="B26" s="31"/>
      <c r="D26" s="31"/>
      <c r="F26" s="31"/>
      <c r="J26" s="61"/>
      <c r="L26" s="31"/>
      <c r="N26" s="31"/>
    </row>
    <row r="27" spans="1:18" x14ac:dyDescent="0.2">
      <c r="B27" s="31"/>
      <c r="D27" s="31"/>
      <c r="F27" s="31"/>
      <c r="J27" s="61"/>
      <c r="L27" s="31"/>
      <c r="N27" s="31"/>
    </row>
    <row r="28" spans="1:18" x14ac:dyDescent="0.2">
      <c r="B28" s="31"/>
      <c r="D28" s="31"/>
      <c r="F28" s="31"/>
      <c r="J28" s="61"/>
      <c r="L28" s="31"/>
      <c r="N28" s="31"/>
    </row>
    <row r="29" spans="1:18" x14ac:dyDescent="0.2">
      <c r="H29" s="60"/>
      <c r="J29" s="61"/>
      <c r="P29" s="60"/>
    </row>
    <row r="30" spans="1:18" x14ac:dyDescent="0.2">
      <c r="D30" s="31"/>
      <c r="F30" s="31"/>
      <c r="H30" s="31"/>
      <c r="J30" s="61"/>
      <c r="P30" s="31"/>
    </row>
    <row r="32" spans="1:18" x14ac:dyDescent="0.2">
      <c r="N32" s="31"/>
    </row>
    <row r="33" spans="12:12" x14ac:dyDescent="0.2">
      <c r="L33" s="31"/>
    </row>
  </sheetData>
  <mergeCells count="18">
    <mergeCell ref="A1:R1"/>
    <mergeCell ref="A2:R2"/>
    <mergeCell ref="A3:R3"/>
    <mergeCell ref="D7:J7"/>
    <mergeCell ref="A5:R5"/>
    <mergeCell ref="L7:R7"/>
    <mergeCell ref="A11:B11"/>
    <mergeCell ref="A12:B12"/>
    <mergeCell ref="A13:B13"/>
    <mergeCell ref="H8:J8"/>
    <mergeCell ref="P8:R8"/>
    <mergeCell ref="A9:B9"/>
    <mergeCell ref="A10:B10"/>
    <mergeCell ref="A17:B17"/>
    <mergeCell ref="A18:B18"/>
    <mergeCell ref="A14:B14"/>
    <mergeCell ref="A15:B15"/>
    <mergeCell ref="A16:B16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K20"/>
  <sheetViews>
    <sheetView rightToLeft="1" view="pageBreakPreview" zoomScale="60" zoomScaleNormal="100" workbookViewId="0">
      <selection activeCell="I15" sqref="I15"/>
    </sheetView>
  </sheetViews>
  <sheetFormatPr defaultRowHeight="12.75" x14ac:dyDescent="0.2"/>
  <cols>
    <col min="1" max="1" width="26" customWidth="1"/>
    <col min="2" max="2" width="1.140625" customWidth="1"/>
    <col min="3" max="3" width="28" customWidth="1"/>
    <col min="4" max="4" width="1" customWidth="1"/>
    <col min="5" max="5" width="19.7109375" customWidth="1"/>
    <col min="6" max="6" width="0.85546875" customWidth="1"/>
    <col min="7" max="7" width="13" customWidth="1"/>
    <col min="8" max="8" width="0.85546875" customWidth="1"/>
    <col min="9" max="9" width="20.85546875" customWidth="1"/>
    <col min="10" max="10" width="1" customWidth="1"/>
    <col min="11" max="11" width="15.28515625" customWidth="1"/>
    <col min="12" max="12" width="0.28515625" customWidth="1"/>
  </cols>
  <sheetData>
    <row r="1" spans="1:11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1.25" customHeight="1" x14ac:dyDescent="0.2"/>
    <row r="5" spans="1:11" ht="24" x14ac:dyDescent="0.2">
      <c r="A5" s="78" t="s">
        <v>112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1" ht="9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1" x14ac:dyDescent="0.2">
      <c r="E7" s="74" t="s">
        <v>94</v>
      </c>
      <c r="F7" s="74"/>
      <c r="G7" s="74"/>
      <c r="H7" s="10"/>
      <c r="I7" s="74" t="s">
        <v>95</v>
      </c>
      <c r="J7" s="74"/>
      <c r="K7" s="74"/>
    </row>
    <row r="8" spans="1:11" ht="36.4" customHeight="1" x14ac:dyDescent="0.2">
      <c r="A8" s="74" t="s">
        <v>52</v>
      </c>
      <c r="B8" s="83"/>
      <c r="C8" s="74"/>
      <c r="E8" s="8" t="s">
        <v>53</v>
      </c>
      <c r="F8" s="17"/>
      <c r="G8" s="8" t="s">
        <v>54</v>
      </c>
      <c r="H8" s="10"/>
      <c r="I8" s="8" t="s">
        <v>53</v>
      </c>
      <c r="J8" s="17"/>
      <c r="K8" s="8" t="s">
        <v>54</v>
      </c>
    </row>
    <row r="9" spans="1:11" ht="21.75" customHeight="1" x14ac:dyDescent="0.2">
      <c r="A9" s="18" t="s">
        <v>67</v>
      </c>
      <c r="B9" s="43"/>
      <c r="C9" s="18" t="s">
        <v>113</v>
      </c>
      <c r="E9" s="19">
        <v>15237</v>
      </c>
      <c r="F9" s="10"/>
      <c r="G9" s="20" t="s">
        <v>115</v>
      </c>
      <c r="H9" s="10"/>
      <c r="I9" s="19">
        <v>76308</v>
      </c>
      <c r="J9" s="10"/>
      <c r="K9" s="20" t="s">
        <v>115</v>
      </c>
    </row>
    <row r="10" spans="1:11" ht="21.75" customHeight="1" x14ac:dyDescent="0.2">
      <c r="A10" s="21" t="s">
        <v>67</v>
      </c>
      <c r="B10" s="44"/>
      <c r="C10" s="21" t="s">
        <v>114</v>
      </c>
      <c r="E10" s="22">
        <v>482397540</v>
      </c>
      <c r="F10" s="10"/>
      <c r="G10" s="23" t="s">
        <v>115</v>
      </c>
      <c r="H10" s="10"/>
      <c r="I10" s="22">
        <v>578877048</v>
      </c>
      <c r="J10" s="10"/>
      <c r="K10" s="23" t="s">
        <v>115</v>
      </c>
    </row>
    <row r="11" spans="1:11" ht="21.75" customHeight="1" x14ac:dyDescent="0.2">
      <c r="A11" s="21" t="s">
        <v>68</v>
      </c>
      <c r="B11" s="44"/>
      <c r="C11" s="21" t="s">
        <v>74</v>
      </c>
      <c r="E11" s="22">
        <v>13334</v>
      </c>
      <c r="F11" s="10"/>
      <c r="G11" s="23" t="s">
        <v>115</v>
      </c>
      <c r="H11" s="10"/>
      <c r="I11" s="22">
        <v>11643473</v>
      </c>
      <c r="J11" s="10"/>
      <c r="K11" s="23" t="s">
        <v>115</v>
      </c>
    </row>
    <row r="12" spans="1:11" ht="21.75" customHeight="1" x14ac:dyDescent="0.2">
      <c r="A12" s="21" t="s">
        <v>68</v>
      </c>
      <c r="B12" s="44"/>
      <c r="C12" s="21" t="s">
        <v>75</v>
      </c>
      <c r="E12" s="22">
        <v>64695</v>
      </c>
      <c r="F12" s="10"/>
      <c r="G12" s="23" t="s">
        <v>115</v>
      </c>
      <c r="H12" s="10"/>
      <c r="I12" s="22">
        <v>149596</v>
      </c>
      <c r="J12" s="10"/>
      <c r="K12" s="23" t="s">
        <v>115</v>
      </c>
    </row>
    <row r="13" spans="1:11" ht="21.75" customHeight="1" x14ac:dyDescent="0.2">
      <c r="A13" s="21" t="s">
        <v>68</v>
      </c>
      <c r="B13" s="44"/>
      <c r="C13" s="21" t="s">
        <v>76</v>
      </c>
      <c r="E13" s="22">
        <v>1618184</v>
      </c>
      <c r="F13" s="10"/>
      <c r="G13" s="23" t="s">
        <v>115</v>
      </c>
      <c r="H13" s="10"/>
      <c r="I13" s="22">
        <v>2044985</v>
      </c>
      <c r="J13" s="10"/>
      <c r="K13" s="23" t="s">
        <v>115</v>
      </c>
    </row>
    <row r="14" spans="1:11" ht="21.75" customHeight="1" x14ac:dyDescent="0.2">
      <c r="A14" s="24" t="s">
        <v>68</v>
      </c>
      <c r="B14" s="62"/>
      <c r="C14" s="24" t="s">
        <v>77</v>
      </c>
      <c r="E14" s="22">
        <v>1530001</v>
      </c>
      <c r="F14" s="10"/>
      <c r="G14" s="23" t="s">
        <v>115</v>
      </c>
      <c r="H14" s="10"/>
      <c r="I14" s="22">
        <v>3178900</v>
      </c>
      <c r="J14" s="10"/>
      <c r="K14" s="23" t="s">
        <v>115</v>
      </c>
    </row>
    <row r="15" spans="1:11" ht="21.75" customHeight="1" x14ac:dyDescent="0.2">
      <c r="A15" s="5" t="s">
        <v>16</v>
      </c>
      <c r="B15" s="63"/>
      <c r="C15" s="63"/>
      <c r="E15" s="13">
        <f>SUM(E9:E14)</f>
        <v>485638991</v>
      </c>
      <c r="F15" s="10"/>
      <c r="G15" s="13" t="s">
        <v>115</v>
      </c>
      <c r="H15" s="10"/>
      <c r="I15" s="13">
        <f>SUM(I9:I14)</f>
        <v>595970310</v>
      </c>
      <c r="J15" s="10"/>
      <c r="K15" s="13" t="s">
        <v>115</v>
      </c>
    </row>
    <row r="18" spans="1:5" x14ac:dyDescent="0.2">
      <c r="E18" s="31"/>
    </row>
    <row r="19" spans="1:5" x14ac:dyDescent="0.2">
      <c r="A19" s="64"/>
      <c r="E19" s="31"/>
    </row>
    <row r="20" spans="1:5" x14ac:dyDescent="0.2">
      <c r="A20" s="64"/>
    </row>
  </sheetData>
  <mergeCells count="7">
    <mergeCell ref="A8:C8"/>
    <mergeCell ref="A1:K1"/>
    <mergeCell ref="A2:K2"/>
    <mergeCell ref="A3:K3"/>
    <mergeCell ref="E7:G7"/>
    <mergeCell ref="I7:K7"/>
    <mergeCell ref="A5:K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E12"/>
  <sheetViews>
    <sheetView rightToLeft="1" tabSelected="1" view="pageBreakPreview" zoomScale="60" zoomScaleNormal="100" workbookViewId="0">
      <selection activeCell="E12" sqref="E12"/>
    </sheetView>
  </sheetViews>
  <sheetFormatPr defaultRowHeight="12.75" x14ac:dyDescent="0.2"/>
  <cols>
    <col min="1" max="1" width="32" customWidth="1"/>
    <col min="2" max="2" width="0.7109375" customWidth="1"/>
    <col min="3" max="3" width="19.42578125" customWidth="1"/>
    <col min="4" max="4" width="0.7109375" customWidth="1"/>
    <col min="5" max="5" width="19.42578125" customWidth="1"/>
    <col min="6" max="6" width="0.28515625" customWidth="1"/>
  </cols>
  <sheetData>
    <row r="1" spans="1:5" ht="29.1" customHeight="1" x14ac:dyDescent="0.2">
      <c r="A1" s="72" t="s">
        <v>0</v>
      </c>
      <c r="B1" s="72"/>
      <c r="C1" s="72"/>
      <c r="D1" s="72"/>
      <c r="E1" s="72"/>
    </row>
    <row r="2" spans="1:5" ht="21.75" customHeight="1" x14ac:dyDescent="0.2">
      <c r="A2" s="72" t="s">
        <v>38</v>
      </c>
      <c r="B2" s="72"/>
      <c r="C2" s="72"/>
      <c r="D2" s="72"/>
      <c r="E2" s="72"/>
    </row>
    <row r="3" spans="1:5" ht="21.75" customHeight="1" x14ac:dyDescent="0.2">
      <c r="A3" s="72" t="s">
        <v>2</v>
      </c>
      <c r="B3" s="72"/>
      <c r="C3" s="72"/>
      <c r="D3" s="72"/>
      <c r="E3" s="72"/>
    </row>
    <row r="4" spans="1:5" ht="10.5" customHeight="1" x14ac:dyDescent="0.2"/>
    <row r="5" spans="1:5" ht="29.1" customHeight="1" x14ac:dyDescent="0.2">
      <c r="A5" s="78" t="s">
        <v>116</v>
      </c>
      <c r="B5" s="78"/>
      <c r="C5" s="78"/>
      <c r="D5" s="78"/>
      <c r="E5" s="78"/>
    </row>
    <row r="6" spans="1:5" ht="11.25" customHeight="1" x14ac:dyDescent="0.2">
      <c r="A6" s="1"/>
      <c r="B6" s="1"/>
      <c r="C6" s="1"/>
      <c r="D6" s="1"/>
      <c r="E6" s="1"/>
    </row>
    <row r="7" spans="1:5" ht="21" x14ac:dyDescent="0.2">
      <c r="C7" s="2" t="s">
        <v>94</v>
      </c>
      <c r="D7" s="10"/>
      <c r="E7" s="2" t="s">
        <v>5</v>
      </c>
    </row>
    <row r="8" spans="1:5" ht="21" x14ac:dyDescent="0.2">
      <c r="A8" s="2" t="s">
        <v>47</v>
      </c>
      <c r="C8" s="4" t="s">
        <v>30</v>
      </c>
      <c r="D8" s="10"/>
      <c r="E8" s="4" t="s">
        <v>30</v>
      </c>
    </row>
    <row r="9" spans="1:5" ht="21.75" customHeight="1" x14ac:dyDescent="0.2">
      <c r="A9" s="43" t="s">
        <v>47</v>
      </c>
      <c r="C9" s="19">
        <v>87148893</v>
      </c>
      <c r="D9" s="10"/>
      <c r="E9" s="19">
        <v>87148893</v>
      </c>
    </row>
    <row r="10" spans="1:5" ht="21.75" customHeight="1" x14ac:dyDescent="0.2">
      <c r="A10" s="44" t="s">
        <v>55</v>
      </c>
      <c r="C10" s="22">
        <v>0</v>
      </c>
      <c r="D10" s="10"/>
      <c r="E10" s="22">
        <v>0</v>
      </c>
    </row>
    <row r="11" spans="1:5" ht="21.75" customHeight="1" x14ac:dyDescent="0.2">
      <c r="A11" s="62" t="s">
        <v>56</v>
      </c>
      <c r="C11" s="25">
        <v>0</v>
      </c>
      <c r="D11" s="10"/>
      <c r="E11" s="25">
        <v>0</v>
      </c>
    </row>
    <row r="12" spans="1:5" ht="21.75" customHeight="1" thickBot="1" x14ac:dyDescent="0.25">
      <c r="A12" s="63" t="s">
        <v>16</v>
      </c>
      <c r="C12" s="13">
        <f>SUM(C9:C11)</f>
        <v>87148893</v>
      </c>
      <c r="D12" s="10"/>
      <c r="E12" s="13">
        <f>SUM(E9:E11)</f>
        <v>87148893</v>
      </c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Z17"/>
  <sheetViews>
    <sheetView rightToLeft="1" view="pageBreakPreview" zoomScaleNormal="100" zoomScaleSheetLayoutView="100" workbookViewId="0">
      <selection activeCell="L19" sqref="L19"/>
    </sheetView>
  </sheetViews>
  <sheetFormatPr defaultRowHeight="12.75" x14ac:dyDescent="0.2"/>
  <cols>
    <col min="1" max="1" width="2.5703125" customWidth="1"/>
    <col min="2" max="2" width="23.42578125" customWidth="1"/>
    <col min="3" max="3" width="1.28515625" customWidth="1"/>
    <col min="4" max="4" width="10.85546875" bestFit="1" customWidth="1"/>
    <col min="5" max="5" width="0.85546875" customWidth="1"/>
    <col min="6" max="6" width="14.5703125" bestFit="1" customWidth="1"/>
    <col min="7" max="7" width="0.85546875" customWidth="1"/>
    <col min="8" max="8" width="16.140625" bestFit="1" customWidth="1"/>
    <col min="9" max="9" width="0.85546875" customWidth="1"/>
    <col min="10" max="10" width="8.140625" bestFit="1" customWidth="1"/>
    <col min="11" max="11" width="0.85546875" customWidth="1"/>
    <col min="12" max="12" width="13.5703125" bestFit="1" customWidth="1"/>
    <col min="13" max="13" width="0.42578125" customWidth="1"/>
    <col min="14" max="14" width="9.7109375" bestFit="1" customWidth="1"/>
    <col min="15" max="15" width="0.42578125" customWidth="1"/>
    <col min="16" max="16" width="13.5703125" bestFit="1" customWidth="1"/>
    <col min="17" max="17" width="0.42578125" customWidth="1"/>
    <col min="18" max="18" width="10.85546875" bestFit="1" customWidth="1"/>
    <col min="19" max="19" width="0.7109375" customWidth="1"/>
    <col min="20" max="20" width="16.140625" bestFit="1" customWidth="1"/>
    <col min="21" max="21" width="1.28515625" customWidth="1"/>
    <col min="22" max="22" width="14.5703125" bestFit="1" customWidth="1"/>
    <col min="23" max="23" width="0.7109375" customWidth="1"/>
    <col min="24" max="24" width="17.28515625" bestFit="1" customWidth="1"/>
    <col min="25" max="25" width="0.710937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4" x14ac:dyDescent="0.2">
      <c r="A5" s="78" t="s">
        <v>64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24" x14ac:dyDescent="0.2">
      <c r="A6" s="78" t="s">
        <v>65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1:26" ht="11.2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1.5" customHeight="1" x14ac:dyDescent="0.2">
      <c r="D8" s="74" t="s">
        <v>3</v>
      </c>
      <c r="E8" s="74"/>
      <c r="F8" s="74"/>
      <c r="G8" s="74"/>
      <c r="H8" s="74"/>
      <c r="J8" s="74" t="s">
        <v>4</v>
      </c>
      <c r="K8" s="74"/>
      <c r="L8" s="74"/>
      <c r="M8" s="74"/>
      <c r="N8" s="74"/>
      <c r="O8" s="74"/>
      <c r="P8" s="74"/>
      <c r="R8" s="74" t="s">
        <v>5</v>
      </c>
      <c r="S8" s="74"/>
      <c r="T8" s="74"/>
      <c r="U8" s="74"/>
      <c r="V8" s="74"/>
      <c r="W8" s="74"/>
      <c r="X8" s="74"/>
      <c r="Y8" s="74"/>
      <c r="Z8" s="74"/>
    </row>
    <row r="9" spans="1:26" ht="30.75" customHeight="1" x14ac:dyDescent="0.2">
      <c r="D9" s="3"/>
      <c r="E9" s="3"/>
      <c r="F9" s="3"/>
      <c r="G9" s="3"/>
      <c r="H9" s="3"/>
      <c r="J9" s="77" t="s">
        <v>6</v>
      </c>
      <c r="K9" s="77"/>
      <c r="L9" s="77"/>
      <c r="M9" s="3"/>
      <c r="N9" s="77" t="s">
        <v>7</v>
      </c>
      <c r="O9" s="77"/>
      <c r="P9" s="77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 x14ac:dyDescent="0.2">
      <c r="A10" s="74" t="s">
        <v>8</v>
      </c>
      <c r="B10" s="74"/>
      <c r="C10" s="10"/>
      <c r="D10" s="2" t="s">
        <v>9</v>
      </c>
      <c r="E10" s="10"/>
      <c r="F10" s="2" t="s">
        <v>10</v>
      </c>
      <c r="G10" s="10"/>
      <c r="H10" s="2" t="s">
        <v>11</v>
      </c>
      <c r="I10" s="10"/>
      <c r="J10" s="4" t="s">
        <v>9</v>
      </c>
      <c r="K10" s="17"/>
      <c r="L10" s="4" t="s">
        <v>10</v>
      </c>
      <c r="M10" s="10"/>
      <c r="N10" s="4" t="s">
        <v>9</v>
      </c>
      <c r="O10" s="17"/>
      <c r="P10" s="4" t="s">
        <v>12</v>
      </c>
      <c r="Q10" s="10"/>
      <c r="R10" s="2" t="s">
        <v>9</v>
      </c>
      <c r="S10" s="10"/>
      <c r="T10" s="2" t="s">
        <v>13</v>
      </c>
      <c r="U10" s="10"/>
      <c r="V10" s="2" t="s">
        <v>10</v>
      </c>
      <c r="W10" s="10"/>
      <c r="X10" s="2" t="s">
        <v>11</v>
      </c>
      <c r="Y10" s="10"/>
      <c r="Z10" s="2" t="s">
        <v>14</v>
      </c>
    </row>
    <row r="11" spans="1:26" ht="29.25" customHeight="1" x14ac:dyDescent="0.2">
      <c r="A11" s="75" t="s">
        <v>15</v>
      </c>
      <c r="B11" s="75"/>
      <c r="C11" s="10"/>
      <c r="D11" s="11">
        <v>17431186</v>
      </c>
      <c r="E11" s="10"/>
      <c r="F11" s="11">
        <v>66704760701</v>
      </c>
      <c r="G11" s="10"/>
      <c r="H11" s="11">
        <v>137253353793.283</v>
      </c>
      <c r="I11" s="10"/>
      <c r="J11" s="11">
        <v>625000</v>
      </c>
      <c r="K11" s="10"/>
      <c r="L11" s="11">
        <v>4744343663</v>
      </c>
      <c r="M11" s="10"/>
      <c r="N11" s="33">
        <v>-132000</v>
      </c>
      <c r="O11" s="10"/>
      <c r="P11" s="11">
        <v>1040068968</v>
      </c>
      <c r="Q11" s="10"/>
      <c r="R11" s="11">
        <v>17924186</v>
      </c>
      <c r="S11" s="10"/>
      <c r="T11" s="11">
        <v>7000</v>
      </c>
      <c r="U11" s="10"/>
      <c r="V11" s="11">
        <v>70938361668</v>
      </c>
      <c r="W11" s="10"/>
      <c r="X11" s="11">
        <v>125373945330.48</v>
      </c>
      <c r="Y11" s="10"/>
      <c r="Z11" s="12">
        <v>34.04</v>
      </c>
    </row>
    <row r="12" spans="1:26" ht="27" customHeight="1" thickBot="1" x14ac:dyDescent="0.25">
      <c r="A12" s="76" t="s">
        <v>16</v>
      </c>
      <c r="B12" s="76"/>
      <c r="C12" s="34"/>
      <c r="D12" s="13">
        <f>SUM(D11)</f>
        <v>17431186</v>
      </c>
      <c r="E12" s="10"/>
      <c r="F12" s="13">
        <f>SUM(F11)</f>
        <v>66704760701</v>
      </c>
      <c r="G12" s="10"/>
      <c r="H12" s="13">
        <f>SUM(H11)</f>
        <v>137253353793.283</v>
      </c>
      <c r="I12" s="10"/>
      <c r="J12" s="13">
        <f>SUM(J11)</f>
        <v>625000</v>
      </c>
      <c r="K12" s="10"/>
      <c r="L12" s="13">
        <f>SUM(L11)</f>
        <v>4744343663</v>
      </c>
      <c r="M12" s="10"/>
      <c r="N12" s="35">
        <f>SUM(N11)</f>
        <v>-132000</v>
      </c>
      <c r="O12" s="10"/>
      <c r="P12" s="13">
        <f>SUM(P11)</f>
        <v>1040068968</v>
      </c>
      <c r="Q12" s="10"/>
      <c r="R12" s="13">
        <f>SUM(R11)</f>
        <v>17924186</v>
      </c>
      <c r="S12" s="10"/>
      <c r="T12" s="13">
        <f>SUM(T11)</f>
        <v>7000</v>
      </c>
      <c r="U12" s="10"/>
      <c r="V12" s="13">
        <f>SUM(V11)</f>
        <v>70938361668</v>
      </c>
      <c r="W12" s="10"/>
      <c r="X12" s="13">
        <f>SUM(X11)</f>
        <v>125373945330.48</v>
      </c>
      <c r="Y12" s="10"/>
      <c r="Z12" s="14">
        <f>SUM(Z11)</f>
        <v>34.04</v>
      </c>
    </row>
    <row r="13" spans="1:26" ht="13.5" thickTop="1" x14ac:dyDescent="0.2"/>
    <row r="14" spans="1:26" ht="17.25" x14ac:dyDescent="0.45">
      <c r="L14" s="32"/>
    </row>
    <row r="15" spans="1:26" ht="17.25" x14ac:dyDescent="0.45">
      <c r="L15" s="32"/>
    </row>
    <row r="16" spans="1:26" ht="19.5" x14ac:dyDescent="0.5">
      <c r="X16" s="16"/>
    </row>
    <row r="17" spans="12:24" ht="19.5" x14ac:dyDescent="0.5">
      <c r="L17" s="31"/>
      <c r="X17" s="16"/>
    </row>
  </sheetData>
  <mergeCells count="13">
    <mergeCell ref="R8:Z8"/>
    <mergeCell ref="J9:L9"/>
    <mergeCell ref="N9:P9"/>
    <mergeCell ref="A1:Z1"/>
    <mergeCell ref="A2:Z2"/>
    <mergeCell ref="A3:Z3"/>
    <mergeCell ref="A5:Z5"/>
    <mergeCell ref="A6:Z6"/>
    <mergeCell ref="A10:B10"/>
    <mergeCell ref="A11:B11"/>
    <mergeCell ref="A12:B12"/>
    <mergeCell ref="D8:H8"/>
    <mergeCell ref="J8:P8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B32"/>
  <sheetViews>
    <sheetView rightToLeft="1" view="pageBreakPreview" zoomScale="60" zoomScaleNormal="100" workbookViewId="0">
      <selection activeCell="D23" sqref="D23"/>
    </sheetView>
  </sheetViews>
  <sheetFormatPr defaultRowHeight="12.75" x14ac:dyDescent="0.2"/>
  <cols>
    <col min="1" max="1" width="5.140625" customWidth="1"/>
    <col min="2" max="2" width="23.28515625" customWidth="1"/>
    <col min="3" max="3" width="0.85546875" customWidth="1"/>
    <col min="4" max="4" width="14.5703125" customWidth="1"/>
    <col min="5" max="5" width="1.28515625" customWidth="1"/>
    <col min="6" max="6" width="18.42578125" customWidth="1"/>
    <col min="7" max="7" width="1.28515625" customWidth="1"/>
    <col min="8" max="8" width="18" customWidth="1"/>
    <col min="9" max="9" width="1.28515625" customWidth="1"/>
    <col min="10" max="10" width="13" customWidth="1"/>
    <col min="11" max="11" width="1.28515625" customWidth="1"/>
    <col min="12" max="12" width="20" customWidth="1"/>
    <col min="13" max="13" width="1.28515625" customWidth="1"/>
    <col min="14" max="14" width="15.85546875" customWidth="1"/>
    <col min="15" max="15" width="1.28515625" customWidth="1"/>
    <col min="16" max="16" width="19.7109375" customWidth="1"/>
    <col min="17" max="17" width="1.28515625" customWidth="1"/>
    <col min="18" max="18" width="15.5703125" customWidth="1"/>
    <col min="19" max="19" width="1.28515625" customWidth="1"/>
    <col min="20" max="20" width="19.42578125" customWidth="1"/>
    <col min="21" max="21" width="1.28515625" customWidth="1"/>
    <col min="22" max="22" width="18.42578125" customWidth="1"/>
    <col min="23" max="23" width="1.28515625" customWidth="1"/>
    <col min="24" max="24" width="17.7109375" customWidth="1"/>
    <col min="25" max="25" width="1.28515625" customWidth="1"/>
    <col min="26" max="26" width="18.28515625" bestFit="1" customWidth="1"/>
    <col min="27" max="27" width="0.28515625" customWidth="1"/>
  </cols>
  <sheetData>
    <row r="1" spans="1:2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8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8" ht="11.25" customHeight="1" x14ac:dyDescent="0.2"/>
    <row r="5" spans="1:28" ht="24" x14ac:dyDescent="0.2">
      <c r="A5" s="78" t="s">
        <v>66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8" ht="13.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8" ht="30" customHeight="1" x14ac:dyDescent="0.2">
      <c r="C7" s="101"/>
      <c r="D7" s="83" t="s">
        <v>3</v>
      </c>
      <c r="E7" s="83"/>
      <c r="F7" s="83"/>
      <c r="G7" s="83"/>
      <c r="H7" s="83"/>
      <c r="J7" s="74" t="s">
        <v>4</v>
      </c>
      <c r="K7" s="74"/>
      <c r="L7" s="74"/>
      <c r="M7" s="74"/>
      <c r="N7" s="74"/>
      <c r="O7" s="74"/>
      <c r="P7" s="74"/>
      <c r="R7" s="74" t="s">
        <v>5</v>
      </c>
      <c r="S7" s="74"/>
      <c r="T7" s="74"/>
      <c r="U7" s="74"/>
      <c r="V7" s="74"/>
      <c r="W7" s="74"/>
      <c r="X7" s="74"/>
      <c r="Y7" s="74"/>
      <c r="Z7" s="74"/>
    </row>
    <row r="8" spans="1:28" ht="27" customHeight="1" x14ac:dyDescent="0.2">
      <c r="A8" s="10"/>
      <c r="B8" s="10"/>
      <c r="C8" s="102"/>
      <c r="D8" s="82" t="s">
        <v>20</v>
      </c>
      <c r="E8" s="17"/>
      <c r="F8" s="82" t="s">
        <v>10</v>
      </c>
      <c r="G8" s="17"/>
      <c r="H8" s="82" t="s">
        <v>11</v>
      </c>
      <c r="I8" s="10"/>
      <c r="J8" s="77" t="s">
        <v>17</v>
      </c>
      <c r="K8" s="77"/>
      <c r="L8" s="77"/>
      <c r="M8" s="17"/>
      <c r="N8" s="77" t="s">
        <v>18</v>
      </c>
      <c r="O8" s="77"/>
      <c r="P8" s="77"/>
      <c r="Q8" s="10"/>
      <c r="R8" s="17"/>
      <c r="S8" s="17"/>
      <c r="T8" s="17"/>
      <c r="U8" s="17"/>
      <c r="V8" s="17"/>
      <c r="W8" s="17"/>
      <c r="X8" s="17"/>
      <c r="Y8" s="17"/>
      <c r="Z8" s="17"/>
    </row>
    <row r="9" spans="1:28" ht="26.25" customHeight="1" x14ac:dyDescent="0.2">
      <c r="A9" s="74" t="s">
        <v>19</v>
      </c>
      <c r="B9" s="74"/>
      <c r="C9" s="103"/>
      <c r="D9" s="83"/>
      <c r="E9" s="10"/>
      <c r="F9" s="83"/>
      <c r="G9" s="10"/>
      <c r="H9" s="83"/>
      <c r="I9" s="10"/>
      <c r="J9" s="4" t="s">
        <v>9</v>
      </c>
      <c r="K9" s="17"/>
      <c r="L9" s="4" t="s">
        <v>10</v>
      </c>
      <c r="M9" s="10"/>
      <c r="N9" s="4" t="s">
        <v>9</v>
      </c>
      <c r="O9" s="17"/>
      <c r="P9" s="4" t="s">
        <v>12</v>
      </c>
      <c r="Q9" s="10"/>
      <c r="R9" s="2" t="s">
        <v>9</v>
      </c>
      <c r="S9" s="10"/>
      <c r="T9" s="2" t="s">
        <v>21</v>
      </c>
      <c r="U9" s="10"/>
      <c r="V9" s="2" t="s">
        <v>10</v>
      </c>
      <c r="W9" s="10"/>
      <c r="X9" s="2" t="s">
        <v>11</v>
      </c>
      <c r="Y9" s="10"/>
      <c r="Z9" s="2" t="s">
        <v>14</v>
      </c>
    </row>
    <row r="10" spans="1:28" ht="26.25" customHeight="1" x14ac:dyDescent="0.2">
      <c r="A10" s="81" t="s">
        <v>22</v>
      </c>
      <c r="B10" s="81"/>
      <c r="C10" s="104"/>
      <c r="D10" s="19">
        <v>7458040</v>
      </c>
      <c r="E10" s="10"/>
      <c r="F10" s="19">
        <v>95735698066</v>
      </c>
      <c r="G10" s="10"/>
      <c r="H10" s="19">
        <v>95780015834.710495</v>
      </c>
      <c r="I10" s="10"/>
      <c r="J10" s="19">
        <v>287597552</v>
      </c>
      <c r="K10" s="10"/>
      <c r="L10" s="19">
        <v>3748268596080</v>
      </c>
      <c r="M10" s="10"/>
      <c r="N10" s="38">
        <v>-291117846</v>
      </c>
      <c r="O10" s="10"/>
      <c r="P10" s="19">
        <v>3794706129536</v>
      </c>
      <c r="Q10" s="10"/>
      <c r="R10" s="19">
        <v>3937746</v>
      </c>
      <c r="S10" s="10"/>
      <c r="T10" s="19">
        <v>13154</v>
      </c>
      <c r="U10" s="10"/>
      <c r="V10" s="19">
        <v>51783287587</v>
      </c>
      <c r="W10" s="10"/>
      <c r="X10" s="19">
        <v>51795168492.341904</v>
      </c>
      <c r="Y10" s="10"/>
      <c r="Z10" s="20">
        <v>14.06</v>
      </c>
    </row>
    <row r="11" spans="1:28" ht="26.25" customHeight="1" x14ac:dyDescent="0.2">
      <c r="A11" s="79" t="s">
        <v>23</v>
      </c>
      <c r="B11" s="79"/>
      <c r="C11" s="104"/>
      <c r="D11" s="22">
        <v>3986647</v>
      </c>
      <c r="E11" s="10"/>
      <c r="F11" s="22">
        <v>51518672954</v>
      </c>
      <c r="G11" s="10"/>
      <c r="H11" s="22">
        <v>51251200378.424797</v>
      </c>
      <c r="I11" s="10"/>
      <c r="J11" s="22">
        <v>16982918</v>
      </c>
      <c r="K11" s="10"/>
      <c r="L11" s="22">
        <v>215571349758</v>
      </c>
      <c r="M11" s="10"/>
      <c r="N11" s="41">
        <v>-17610410</v>
      </c>
      <c r="O11" s="10"/>
      <c r="P11" s="22">
        <v>224066715999</v>
      </c>
      <c r="Q11" s="10"/>
      <c r="R11" s="22">
        <v>3359155</v>
      </c>
      <c r="S11" s="10"/>
      <c r="T11" s="22">
        <v>12120</v>
      </c>
      <c r="U11" s="10"/>
      <c r="V11" s="22">
        <v>41991485669</v>
      </c>
      <c r="W11" s="10"/>
      <c r="X11" s="22">
        <v>40664611961.662498</v>
      </c>
      <c r="Y11" s="10"/>
      <c r="Z11" s="23">
        <v>11.04</v>
      </c>
    </row>
    <row r="12" spans="1:28" ht="26.25" customHeight="1" x14ac:dyDescent="0.2">
      <c r="A12" s="79" t="s">
        <v>24</v>
      </c>
      <c r="B12" s="79"/>
      <c r="C12" s="104"/>
      <c r="D12" s="22">
        <v>1</v>
      </c>
      <c r="E12" s="10"/>
      <c r="F12" s="22">
        <v>10339</v>
      </c>
      <c r="G12" s="10"/>
      <c r="H12" s="22">
        <v>11647.815624999999</v>
      </c>
      <c r="I12" s="10"/>
      <c r="J12" s="22">
        <v>0</v>
      </c>
      <c r="K12" s="10"/>
      <c r="L12" s="22">
        <v>0</v>
      </c>
      <c r="M12" s="10"/>
      <c r="N12" s="41">
        <v>0</v>
      </c>
      <c r="O12" s="10"/>
      <c r="P12" s="22">
        <v>0</v>
      </c>
      <c r="Q12" s="10"/>
      <c r="R12" s="22">
        <v>1</v>
      </c>
      <c r="S12" s="10"/>
      <c r="T12" s="22">
        <v>11922</v>
      </c>
      <c r="U12" s="10"/>
      <c r="V12" s="22">
        <v>10339</v>
      </c>
      <c r="W12" s="10"/>
      <c r="X12" s="22">
        <v>11919.764625</v>
      </c>
      <c r="Y12" s="10"/>
      <c r="Z12" s="23">
        <v>0</v>
      </c>
      <c r="AB12" s="37"/>
    </row>
    <row r="13" spans="1:28" ht="26.25" customHeight="1" x14ac:dyDescent="0.2">
      <c r="A13" s="79" t="s">
        <v>25</v>
      </c>
      <c r="B13" s="79"/>
      <c r="C13" s="104"/>
      <c r="D13" s="22">
        <v>1380216</v>
      </c>
      <c r="E13" s="10"/>
      <c r="F13" s="22">
        <v>26358630085</v>
      </c>
      <c r="G13" s="10"/>
      <c r="H13" s="22">
        <v>27022350595.142101</v>
      </c>
      <c r="I13" s="10"/>
      <c r="J13" s="22">
        <v>678417</v>
      </c>
      <c r="K13" s="10"/>
      <c r="L13" s="22">
        <v>12879171900</v>
      </c>
      <c r="M13" s="10"/>
      <c r="N13" s="41">
        <v>-35583</v>
      </c>
      <c r="O13" s="10"/>
      <c r="P13" s="22">
        <v>662510960</v>
      </c>
      <c r="Q13" s="10"/>
      <c r="R13" s="22">
        <v>2023050</v>
      </c>
      <c r="S13" s="10"/>
      <c r="T13" s="22">
        <v>18228</v>
      </c>
      <c r="U13" s="10"/>
      <c r="V13" s="22">
        <v>38559014223</v>
      </c>
      <c r="W13" s="10"/>
      <c r="X13" s="22">
        <v>36867397313.092499</v>
      </c>
      <c r="Y13" s="10"/>
      <c r="Z13" s="23">
        <v>10.01</v>
      </c>
    </row>
    <row r="14" spans="1:28" ht="26.25" customHeight="1" x14ac:dyDescent="0.2">
      <c r="A14" s="79" t="s">
        <v>26</v>
      </c>
      <c r="B14" s="79"/>
      <c r="C14" s="104"/>
      <c r="D14" s="22">
        <v>291300</v>
      </c>
      <c r="E14" s="10"/>
      <c r="F14" s="22">
        <v>3846172320</v>
      </c>
      <c r="G14" s="10"/>
      <c r="H14" s="22">
        <v>4305480471.0187502</v>
      </c>
      <c r="I14" s="10"/>
      <c r="J14" s="22">
        <v>0</v>
      </c>
      <c r="K14" s="10"/>
      <c r="L14" s="22">
        <v>0</v>
      </c>
      <c r="M14" s="10"/>
      <c r="N14" s="41">
        <v>-245169</v>
      </c>
      <c r="O14" s="10"/>
      <c r="P14" s="22">
        <v>3672988319</v>
      </c>
      <c r="Q14" s="10"/>
      <c r="R14" s="22">
        <v>46131</v>
      </c>
      <c r="S14" s="10"/>
      <c r="T14" s="22">
        <v>15147</v>
      </c>
      <c r="U14" s="10"/>
      <c r="V14" s="22">
        <v>609089513</v>
      </c>
      <c r="W14" s="10"/>
      <c r="X14" s="22">
        <v>698615242.07681298</v>
      </c>
      <c r="Y14" s="10"/>
      <c r="Z14" s="23">
        <v>0.19</v>
      </c>
    </row>
    <row r="15" spans="1:28" ht="26.25" customHeight="1" x14ac:dyDescent="0.2">
      <c r="A15" s="79" t="s">
        <v>27</v>
      </c>
      <c r="B15" s="79"/>
      <c r="C15" s="104"/>
      <c r="D15" s="22">
        <v>0</v>
      </c>
      <c r="E15" s="10"/>
      <c r="F15" s="22">
        <v>0</v>
      </c>
      <c r="G15" s="10"/>
      <c r="H15" s="22">
        <v>0</v>
      </c>
      <c r="I15" s="10"/>
      <c r="J15" s="22">
        <v>45197512</v>
      </c>
      <c r="K15" s="10"/>
      <c r="L15" s="22">
        <v>472813407719</v>
      </c>
      <c r="M15" s="10"/>
      <c r="N15" s="41">
        <v>-42340817</v>
      </c>
      <c r="O15" s="10"/>
      <c r="P15" s="22">
        <v>442990646906</v>
      </c>
      <c r="Q15" s="10"/>
      <c r="R15" s="22">
        <v>2856695</v>
      </c>
      <c r="S15" s="10"/>
      <c r="T15" s="22">
        <v>10652</v>
      </c>
      <c r="U15" s="10"/>
      <c r="V15" s="22">
        <v>30337317384</v>
      </c>
      <c r="W15" s="10"/>
      <c r="X15" s="22">
        <v>30428374033.182301</v>
      </c>
      <c r="Y15" s="10"/>
      <c r="Z15" s="23">
        <v>8.26</v>
      </c>
    </row>
    <row r="16" spans="1:28" ht="26.25" customHeight="1" x14ac:dyDescent="0.2">
      <c r="A16" s="80" t="s">
        <v>28</v>
      </c>
      <c r="B16" s="80"/>
      <c r="C16" s="104"/>
      <c r="D16" s="25">
        <v>0</v>
      </c>
      <c r="E16" s="10"/>
      <c r="F16" s="25">
        <v>0</v>
      </c>
      <c r="G16" s="10"/>
      <c r="H16" s="25">
        <v>0</v>
      </c>
      <c r="I16" s="10"/>
      <c r="J16" s="25">
        <v>19436</v>
      </c>
      <c r="K16" s="10"/>
      <c r="L16" s="25">
        <v>489064281</v>
      </c>
      <c r="M16" s="10"/>
      <c r="N16" s="42">
        <v>0</v>
      </c>
      <c r="O16" s="10"/>
      <c r="P16" s="25">
        <v>0</v>
      </c>
      <c r="Q16" s="10"/>
      <c r="R16" s="25">
        <v>19436</v>
      </c>
      <c r="S16" s="10"/>
      <c r="T16" s="25">
        <v>25604</v>
      </c>
      <c r="U16" s="10"/>
      <c r="V16" s="25">
        <v>489064281</v>
      </c>
      <c r="W16" s="10"/>
      <c r="X16" s="25">
        <v>497546036.62300003</v>
      </c>
      <c r="Y16" s="10"/>
      <c r="Z16" s="26">
        <v>0.14000000000000001</v>
      </c>
    </row>
    <row r="17" spans="1:26" ht="26.25" customHeight="1" thickBot="1" x14ac:dyDescent="0.25">
      <c r="A17" s="76" t="s">
        <v>16</v>
      </c>
      <c r="B17" s="76"/>
      <c r="C17" s="103"/>
      <c r="D17" s="13">
        <f>SUM(D10:D16)</f>
        <v>13116204</v>
      </c>
      <c r="E17" s="10"/>
      <c r="F17" s="13">
        <f>SUM(F10:F16)</f>
        <v>177459183764</v>
      </c>
      <c r="G17" s="10"/>
      <c r="H17" s="13">
        <f>SUM(H10:H16)</f>
        <v>178359058927.11172</v>
      </c>
      <c r="I17" s="10"/>
      <c r="J17" s="13">
        <f>SUM(J10:J16)</f>
        <v>350475835</v>
      </c>
      <c r="K17" s="10"/>
      <c r="L17" s="13">
        <f>SUM(L10:L16)</f>
        <v>4450021589738</v>
      </c>
      <c r="M17" s="10"/>
      <c r="N17" s="35">
        <f>SUM(N10:N16)</f>
        <v>-351349825</v>
      </c>
      <c r="O17" s="10"/>
      <c r="P17" s="13">
        <f>SUM(P10:P16)</f>
        <v>4466098991720</v>
      </c>
      <c r="Q17" s="10"/>
      <c r="R17" s="13">
        <f>SUM(R10:R16)</f>
        <v>12242214</v>
      </c>
      <c r="S17" s="10"/>
      <c r="T17" s="13">
        <f>SUM(T10:T16)</f>
        <v>106827</v>
      </c>
      <c r="U17" s="10"/>
      <c r="V17" s="13">
        <f>SUM(V10:V16)</f>
        <v>163769268996</v>
      </c>
      <c r="W17" s="10"/>
      <c r="X17" s="13">
        <f>SUM(X10:X16)</f>
        <v>160951724998.74362</v>
      </c>
      <c r="Y17" s="10"/>
      <c r="Z17" s="14">
        <f>SUM(Z10:Z16)</f>
        <v>43.699999999999996</v>
      </c>
    </row>
    <row r="18" spans="1:26" ht="13.5" thickTop="1" x14ac:dyDescent="0.2"/>
    <row r="19" spans="1:26" ht="17.25" x14ac:dyDescent="0.45">
      <c r="J19" s="40"/>
      <c r="N19" s="32"/>
      <c r="P19" s="32"/>
    </row>
    <row r="20" spans="1:26" ht="19.5" x14ac:dyDescent="0.5">
      <c r="J20" s="31"/>
      <c r="Z20" s="16"/>
    </row>
    <row r="21" spans="1:26" x14ac:dyDescent="0.2">
      <c r="N21" s="39"/>
      <c r="P21" s="31"/>
    </row>
    <row r="23" spans="1:26" x14ac:dyDescent="0.2">
      <c r="P23" s="31"/>
    </row>
    <row r="32" spans="1:26" x14ac:dyDescent="0.2">
      <c r="P32" s="31"/>
    </row>
  </sheetData>
  <mergeCells count="21">
    <mergeCell ref="A1:Z1"/>
    <mergeCell ref="A2:Z2"/>
    <mergeCell ref="A3:Z3"/>
    <mergeCell ref="J7:P7"/>
    <mergeCell ref="R7:Z7"/>
    <mergeCell ref="A5:Z5"/>
    <mergeCell ref="D7:H7"/>
    <mergeCell ref="J8:L8"/>
    <mergeCell ref="N8:P8"/>
    <mergeCell ref="A9:B9"/>
    <mergeCell ref="A10:B10"/>
    <mergeCell ref="A11:B11"/>
    <mergeCell ref="H8:H9"/>
    <mergeCell ref="F8:F9"/>
    <mergeCell ref="D8:D9"/>
    <mergeCell ref="A12:B12"/>
    <mergeCell ref="A13:B13"/>
    <mergeCell ref="A17:B17"/>
    <mergeCell ref="A14:B14"/>
    <mergeCell ref="A15:B15"/>
    <mergeCell ref="A16:B16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S22"/>
  <sheetViews>
    <sheetView rightToLeft="1" view="pageBreakPreview" topLeftCell="A4" zoomScale="60" zoomScaleNormal="110" workbookViewId="0">
      <selection activeCell="A27" sqref="A27"/>
    </sheetView>
  </sheetViews>
  <sheetFormatPr defaultRowHeight="12.75" x14ac:dyDescent="0.2"/>
  <cols>
    <col min="1" max="1" width="32.5703125" customWidth="1"/>
    <col min="2" max="2" width="1" customWidth="1"/>
    <col min="3" max="3" width="23.5703125" customWidth="1"/>
    <col min="4" max="4" width="0.7109375" customWidth="1"/>
    <col min="5" max="5" width="8.85546875" customWidth="1"/>
    <col min="6" max="6" width="0.7109375" customWidth="1"/>
    <col min="7" max="7" width="20.5703125" customWidth="1"/>
    <col min="8" max="8" width="0.7109375" customWidth="1"/>
    <col min="9" max="9" width="8.5703125" customWidth="1"/>
    <col min="10" max="10" width="0.5703125" customWidth="1"/>
    <col min="11" max="11" width="16.28515625" bestFit="1" customWidth="1"/>
    <col min="12" max="12" width="0.85546875" customWidth="1"/>
    <col min="13" max="13" width="19.42578125" bestFit="1" customWidth="1"/>
    <col min="14" max="14" width="0.85546875" customWidth="1"/>
    <col min="15" max="15" width="19.42578125" bestFit="1" customWidth="1"/>
    <col min="16" max="16" width="0.85546875" customWidth="1"/>
    <col min="17" max="17" width="16.28515625" bestFit="1" customWidth="1"/>
    <col min="18" max="18" width="0.85546875" customWidth="1"/>
    <col min="19" max="19" width="18.28515625" bestFit="1" customWidth="1"/>
    <col min="20" max="20" width="0.28515625" customWidth="1"/>
  </cols>
  <sheetData>
    <row r="1" spans="1:19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 x14ac:dyDescent="0.2"/>
    <row r="5" spans="1:19" ht="24" x14ac:dyDescent="0.2">
      <c r="A5" s="78" t="s">
        <v>92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7.75" customHeight="1" x14ac:dyDescent="0.2">
      <c r="C7" s="88" t="s">
        <v>91</v>
      </c>
      <c r="D7" s="88"/>
      <c r="E7" s="88"/>
      <c r="F7" s="88"/>
      <c r="G7" s="88"/>
      <c r="H7" s="88"/>
      <c r="I7" s="88"/>
      <c r="K7" s="2" t="s">
        <v>3</v>
      </c>
      <c r="M7" s="74" t="s">
        <v>4</v>
      </c>
      <c r="N7" s="74"/>
      <c r="O7" s="74"/>
      <c r="Q7" s="86" t="s">
        <v>5</v>
      </c>
      <c r="R7" s="86"/>
      <c r="S7" s="86"/>
    </row>
    <row r="8" spans="1:19" ht="8.25" customHeight="1" x14ac:dyDescent="0.2">
      <c r="A8" s="86" t="s">
        <v>29</v>
      </c>
      <c r="C8" s="87" t="s">
        <v>70</v>
      </c>
      <c r="E8" s="87" t="s">
        <v>80</v>
      </c>
      <c r="G8" s="87" t="s">
        <v>82</v>
      </c>
      <c r="I8" s="87" t="s">
        <v>90</v>
      </c>
      <c r="K8" s="82" t="s">
        <v>30</v>
      </c>
      <c r="M8" s="82" t="s">
        <v>31</v>
      </c>
      <c r="N8" s="3"/>
      <c r="O8" s="82" t="s">
        <v>32</v>
      </c>
      <c r="Q8" s="82" t="s">
        <v>30</v>
      </c>
      <c r="S8" s="82" t="s">
        <v>14</v>
      </c>
    </row>
    <row r="9" spans="1:19" ht="21" x14ac:dyDescent="0.2">
      <c r="A9" s="83"/>
      <c r="B9" s="45"/>
      <c r="C9" s="83"/>
      <c r="D9" s="45"/>
      <c r="E9" s="83"/>
      <c r="F9" s="45"/>
      <c r="G9" s="83"/>
      <c r="H9" s="45"/>
      <c r="I9" s="83"/>
      <c r="K9" s="83"/>
      <c r="M9" s="83"/>
      <c r="O9" s="83"/>
      <c r="Q9" s="83"/>
      <c r="S9" s="83"/>
    </row>
    <row r="10" spans="1:19" ht="21.75" customHeight="1" x14ac:dyDescent="0.2">
      <c r="A10" s="18" t="s">
        <v>67</v>
      </c>
      <c r="B10" s="43"/>
      <c r="C10" s="18" t="s">
        <v>71</v>
      </c>
      <c r="D10" s="43"/>
      <c r="E10" s="81" t="s">
        <v>81</v>
      </c>
      <c r="F10" s="43"/>
      <c r="G10" s="117" t="s">
        <v>120</v>
      </c>
      <c r="H10" s="43"/>
      <c r="I10" s="84">
        <v>0.05</v>
      </c>
      <c r="K10" s="19">
        <v>3722836</v>
      </c>
      <c r="L10" s="10"/>
      <c r="M10" s="19">
        <v>15237</v>
      </c>
      <c r="N10" s="10"/>
      <c r="O10" s="19">
        <v>0</v>
      </c>
      <c r="P10" s="10"/>
      <c r="Q10" s="19">
        <v>3738073</v>
      </c>
      <c r="R10" s="10"/>
      <c r="S10" s="20">
        <f>(Q10/S$22)*100</f>
        <v>1.0149157453775389E-3</v>
      </c>
    </row>
    <row r="11" spans="1:19" ht="21.75" customHeight="1" x14ac:dyDescent="0.2">
      <c r="A11" s="21" t="s">
        <v>67</v>
      </c>
      <c r="B11" s="44"/>
      <c r="C11" s="21" t="s">
        <v>72</v>
      </c>
      <c r="D11" s="44"/>
      <c r="E11" s="79"/>
      <c r="F11" s="44"/>
      <c r="G11" s="21" t="s">
        <v>83</v>
      </c>
      <c r="H11" s="44"/>
      <c r="I11" s="85"/>
      <c r="K11" s="22">
        <v>415600</v>
      </c>
      <c r="L11" s="10"/>
      <c r="M11" s="22">
        <v>491917809</v>
      </c>
      <c r="N11" s="10"/>
      <c r="O11" s="22">
        <v>490050000</v>
      </c>
      <c r="P11" s="10"/>
      <c r="Q11" s="22">
        <v>2283409</v>
      </c>
      <c r="R11" s="10"/>
      <c r="S11" s="23">
        <f>(Q11/S$22)*100</f>
        <v>6.1996321292729728E-4</v>
      </c>
    </row>
    <row r="12" spans="1:19" ht="21.75" customHeight="1" x14ac:dyDescent="0.2">
      <c r="A12" s="21" t="s">
        <v>68</v>
      </c>
      <c r="B12" s="44"/>
      <c r="C12" s="21" t="s">
        <v>74</v>
      </c>
      <c r="D12" s="44"/>
      <c r="E12" s="79" t="s">
        <v>81</v>
      </c>
      <c r="F12" s="44"/>
      <c r="G12" s="21" t="s">
        <v>85</v>
      </c>
      <c r="H12" s="44"/>
      <c r="I12" s="85"/>
      <c r="K12" s="22">
        <v>3253693</v>
      </c>
      <c r="L12" s="10"/>
      <c r="M12" s="22">
        <v>563812769334</v>
      </c>
      <c r="N12" s="10"/>
      <c r="O12" s="22">
        <v>559765029016</v>
      </c>
      <c r="P12" s="10"/>
      <c r="Q12" s="22">
        <v>4050994011</v>
      </c>
      <c r="R12" s="10"/>
      <c r="S12" s="23">
        <f>(Q12/S$22)*100</f>
        <v>1.0998762213027971</v>
      </c>
    </row>
    <row r="13" spans="1:19" ht="21.75" customHeight="1" x14ac:dyDescent="0.2">
      <c r="A13" s="21" t="s">
        <v>68</v>
      </c>
      <c r="B13" s="44"/>
      <c r="C13" s="21" t="s">
        <v>75</v>
      </c>
      <c r="D13" s="44"/>
      <c r="E13" s="79"/>
      <c r="F13" s="44"/>
      <c r="G13" s="21" t="s">
        <v>86</v>
      </c>
      <c r="H13" s="44"/>
      <c r="I13" s="85"/>
      <c r="K13" s="22">
        <v>15785803</v>
      </c>
      <c r="L13" s="10"/>
      <c r="M13" s="22">
        <v>64695</v>
      </c>
      <c r="N13" s="10"/>
      <c r="O13" s="22">
        <v>0</v>
      </c>
      <c r="P13" s="10"/>
      <c r="Q13" s="22">
        <v>15850498</v>
      </c>
      <c r="R13" s="10"/>
      <c r="S13" s="23">
        <f>(Q13/S$22)*100</f>
        <v>4.3035328609888545E-3</v>
      </c>
    </row>
    <row r="14" spans="1:19" ht="21.75" customHeight="1" x14ac:dyDescent="0.2">
      <c r="A14" s="21" t="s">
        <v>68</v>
      </c>
      <c r="B14" s="44"/>
      <c r="C14" s="21" t="s">
        <v>76</v>
      </c>
      <c r="D14" s="44"/>
      <c r="E14" s="79"/>
      <c r="F14" s="44"/>
      <c r="G14" s="21" t="s">
        <v>87</v>
      </c>
      <c r="H14" s="44"/>
      <c r="I14" s="85"/>
      <c r="K14" s="22">
        <v>9141069245</v>
      </c>
      <c r="L14" s="10"/>
      <c r="M14" s="22">
        <v>1902143138434</v>
      </c>
      <c r="N14" s="10"/>
      <c r="O14" s="22">
        <v>1910530803878</v>
      </c>
      <c r="P14" s="10"/>
      <c r="Q14" s="22">
        <v>753403801</v>
      </c>
      <c r="R14" s="10"/>
      <c r="S14" s="23">
        <f>(Q14/S$22)*100</f>
        <v>0.20455496194488068</v>
      </c>
    </row>
    <row r="15" spans="1:19" ht="21.75" customHeight="1" x14ac:dyDescent="0.2">
      <c r="A15" s="21" t="s">
        <v>68</v>
      </c>
      <c r="B15" s="44"/>
      <c r="C15" s="21" t="s">
        <v>77</v>
      </c>
      <c r="D15" s="44"/>
      <c r="E15" s="79"/>
      <c r="F15" s="44"/>
      <c r="G15" s="21" t="s">
        <v>88</v>
      </c>
      <c r="H15" s="44"/>
      <c r="I15" s="85"/>
      <c r="K15" s="22">
        <v>373320387</v>
      </c>
      <c r="L15" s="10"/>
      <c r="M15" s="22">
        <v>1530001</v>
      </c>
      <c r="N15" s="10"/>
      <c r="O15" s="22">
        <v>0</v>
      </c>
      <c r="P15" s="10"/>
      <c r="Q15" s="22">
        <v>374850388</v>
      </c>
      <c r="R15" s="10"/>
      <c r="S15" s="23">
        <f>(Q15/S$22)*100</f>
        <v>0.10177478100135541</v>
      </c>
    </row>
    <row r="16" spans="1:19" ht="21.75" customHeight="1" x14ac:dyDescent="0.2">
      <c r="A16" s="21" t="s">
        <v>68</v>
      </c>
      <c r="B16" s="44"/>
      <c r="C16" s="21" t="s">
        <v>78</v>
      </c>
      <c r="D16" s="44"/>
      <c r="E16" s="79"/>
      <c r="F16" s="44"/>
      <c r="G16" s="21" t="s">
        <v>3</v>
      </c>
      <c r="H16" s="44"/>
      <c r="I16" s="85"/>
      <c r="K16" s="115">
        <v>15000000000</v>
      </c>
      <c r="L16" s="102"/>
      <c r="M16" s="115">
        <v>122834130000</v>
      </c>
      <c r="N16" s="102"/>
      <c r="O16" s="115">
        <v>137823514230</v>
      </c>
      <c r="P16" s="102"/>
      <c r="Q16" s="115">
        <v>10615770</v>
      </c>
      <c r="R16" s="102"/>
      <c r="S16" s="116">
        <f>(Q16/S$22)*100</f>
        <v>2.8822637017272045E-3</v>
      </c>
    </row>
    <row r="17" spans="1:19" ht="21.75" customHeight="1" x14ac:dyDescent="0.2">
      <c r="A17" s="21" t="s">
        <v>69</v>
      </c>
      <c r="B17" s="44"/>
      <c r="C17" s="21" t="s">
        <v>79</v>
      </c>
      <c r="D17" s="44"/>
      <c r="E17" s="79"/>
      <c r="F17" s="44"/>
      <c r="G17" s="21" t="s">
        <v>89</v>
      </c>
      <c r="H17" s="44"/>
      <c r="I17" s="85"/>
      <c r="K17" s="115">
        <v>10002800</v>
      </c>
      <c r="L17" s="102"/>
      <c r="M17" s="115">
        <v>0</v>
      </c>
      <c r="N17" s="102"/>
      <c r="O17" s="115">
        <v>0</v>
      </c>
      <c r="P17" s="102"/>
      <c r="Q17" s="115">
        <v>10002800</v>
      </c>
      <c r="R17" s="102"/>
      <c r="S17" s="116">
        <f>(Q17/S$22)*100</f>
        <v>2.7158376034556965E-3</v>
      </c>
    </row>
    <row r="18" spans="1:19" ht="21.75" customHeight="1" x14ac:dyDescent="0.2">
      <c r="A18" s="21" t="s">
        <v>67</v>
      </c>
      <c r="B18" s="44"/>
      <c r="C18" s="21" t="s">
        <v>73</v>
      </c>
      <c r="D18" s="44"/>
      <c r="E18" s="21" t="s">
        <v>93</v>
      </c>
      <c r="F18" s="44"/>
      <c r="G18" s="21" t="s">
        <v>84</v>
      </c>
      <c r="H18" s="44"/>
      <c r="I18" s="47">
        <v>0.22500000000000001</v>
      </c>
      <c r="K18" s="22">
        <v>19950000000</v>
      </c>
      <c r="L18" s="10"/>
      <c r="M18" s="22">
        <v>0</v>
      </c>
      <c r="N18" s="10"/>
      <c r="O18" s="22">
        <v>0</v>
      </c>
      <c r="P18" s="10"/>
      <c r="Q18" s="22">
        <v>19950000000</v>
      </c>
      <c r="R18" s="10"/>
      <c r="S18" s="23">
        <f>(Q18/S$22)*100</f>
        <v>5.4165793766686479</v>
      </c>
    </row>
    <row r="19" spans="1:19" ht="21.75" customHeight="1" thickBot="1" x14ac:dyDescent="0.25">
      <c r="A19" s="46" t="s">
        <v>16</v>
      </c>
      <c r="B19" s="46"/>
      <c r="C19" s="46"/>
      <c r="D19" s="46"/>
      <c r="E19" s="46"/>
      <c r="F19" s="46"/>
      <c r="G19" s="46"/>
      <c r="H19" s="46"/>
      <c r="I19" s="46"/>
      <c r="K19" s="13">
        <f>SUM(K10:K18)</f>
        <v>44497570364</v>
      </c>
      <c r="L19" s="10"/>
      <c r="M19" s="13">
        <f>SUM(M10:M18)</f>
        <v>2589283565510</v>
      </c>
      <c r="N19" s="10"/>
      <c r="O19" s="13">
        <f>SUM(O10:O18)</f>
        <v>2608609397124</v>
      </c>
      <c r="P19" s="10"/>
      <c r="Q19" s="13">
        <f>SUM(Q10:Q18)</f>
        <v>25171738750</v>
      </c>
      <c r="R19" s="10"/>
      <c r="S19" s="14">
        <f>SUM(S10:S18)</f>
        <v>6.834321854042158</v>
      </c>
    </row>
    <row r="20" spans="1:19" ht="13.5" thickTop="1" x14ac:dyDescent="0.2"/>
    <row r="22" spans="1:19" ht="19.5" x14ac:dyDescent="0.5">
      <c r="S22" s="118">
        <v>368313627710</v>
      </c>
    </row>
  </sheetData>
  <mergeCells count="20">
    <mergeCell ref="A1:S1"/>
    <mergeCell ref="A2:S2"/>
    <mergeCell ref="A3:S3"/>
    <mergeCell ref="M7:O7"/>
    <mergeCell ref="Q7:S7"/>
    <mergeCell ref="A5:S5"/>
    <mergeCell ref="C7:I7"/>
    <mergeCell ref="E10:E11"/>
    <mergeCell ref="E12:E17"/>
    <mergeCell ref="A8:A9"/>
    <mergeCell ref="C8:C9"/>
    <mergeCell ref="E8:E9"/>
    <mergeCell ref="G8:G9"/>
    <mergeCell ref="I8:I9"/>
    <mergeCell ref="I10:I17"/>
    <mergeCell ref="K8:K9"/>
    <mergeCell ref="M8:M9"/>
    <mergeCell ref="O8:O9"/>
    <mergeCell ref="Q8:Q9"/>
    <mergeCell ref="S8:S9"/>
  </mergeCells>
  <pageMargins left="0.39" right="0.39" top="0.39" bottom="0.3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V1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0.7109375" customWidth="1"/>
    <col min="2" max="2" width="15.42578125" customWidth="1"/>
    <col min="3" max="3" width="0.85546875" customWidth="1"/>
    <col min="4" max="4" width="12.85546875" customWidth="1"/>
    <col min="5" max="5" width="1" customWidth="1"/>
    <col min="6" max="6" width="14.5703125" customWidth="1"/>
    <col min="7" max="7" width="0.85546875" customWidth="1"/>
    <col min="8" max="8" width="15" customWidth="1"/>
    <col min="9" max="9" width="1.28515625" customWidth="1"/>
    <col min="10" max="10" width="10.7109375" bestFit="1" customWidth="1"/>
    <col min="11" max="11" width="1.28515625" customWidth="1"/>
    <col min="12" max="12" width="14.7109375" customWidth="1"/>
    <col min="13" max="13" width="1.28515625" customWidth="1"/>
    <col min="14" max="14" width="14.5703125" customWidth="1"/>
    <col min="15" max="15" width="1.28515625" customWidth="1"/>
    <col min="16" max="16" width="10.7109375" bestFit="1" customWidth="1"/>
    <col min="17" max="17" width="1.28515625" customWidth="1"/>
    <col min="18" max="18" width="14.28515625" customWidth="1"/>
    <col min="19" max="19" width="1.28515625" customWidth="1"/>
    <col min="21" max="21" width="15" bestFit="1" customWidth="1"/>
    <col min="22" max="22" width="11.140625" bestFit="1" customWidth="1"/>
  </cols>
  <sheetData>
    <row r="1" spans="1:22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22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2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22" ht="9" customHeight="1" x14ac:dyDescent="0.2"/>
    <row r="5" spans="1:22" ht="30.75" customHeight="1" x14ac:dyDescent="0.2">
      <c r="A5" s="78" t="s">
        <v>96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2" ht="29.25" customHeight="1" x14ac:dyDescent="0.2">
      <c r="A6" s="74" t="s">
        <v>39</v>
      </c>
      <c r="H6" s="83" t="s">
        <v>94</v>
      </c>
      <c r="I6" s="83"/>
      <c r="J6" s="83"/>
      <c r="K6" s="83"/>
      <c r="L6" s="83"/>
      <c r="N6" s="83" t="s">
        <v>95</v>
      </c>
      <c r="O6" s="83"/>
      <c r="P6" s="83"/>
      <c r="Q6" s="83"/>
      <c r="R6" s="83"/>
    </row>
    <row r="7" spans="1:22" ht="36.75" customHeight="1" x14ac:dyDescent="0.2">
      <c r="A7" s="74"/>
      <c r="B7" s="48" t="s">
        <v>97</v>
      </c>
      <c r="C7" s="48"/>
      <c r="D7" s="48" t="s">
        <v>98</v>
      </c>
      <c r="E7" s="48"/>
      <c r="F7" s="48" t="s">
        <v>99</v>
      </c>
      <c r="H7" s="8" t="s">
        <v>58</v>
      </c>
      <c r="I7" s="3"/>
      <c r="J7" s="8" t="s">
        <v>57</v>
      </c>
      <c r="K7" s="3"/>
      <c r="L7" s="8" t="s">
        <v>59</v>
      </c>
      <c r="N7" s="8" t="s">
        <v>58</v>
      </c>
      <c r="O7" s="3"/>
      <c r="P7" s="8" t="s">
        <v>57</v>
      </c>
      <c r="Q7" s="3"/>
      <c r="R7" s="8" t="s">
        <v>59</v>
      </c>
    </row>
    <row r="8" spans="1:22" ht="35.25" customHeight="1" x14ac:dyDescent="0.2">
      <c r="A8" s="6" t="s">
        <v>33</v>
      </c>
      <c r="B8" s="22" t="s">
        <v>103</v>
      </c>
      <c r="D8" s="22" t="s">
        <v>101</v>
      </c>
      <c r="F8" s="49">
        <v>0.05</v>
      </c>
      <c r="H8" s="19">
        <v>15237</v>
      </c>
      <c r="I8" s="10"/>
      <c r="J8" s="19">
        <v>0</v>
      </c>
      <c r="K8" s="10"/>
      <c r="L8" s="19">
        <f>H8</f>
        <v>15237</v>
      </c>
      <c r="M8" s="10"/>
      <c r="N8" s="19">
        <v>76308</v>
      </c>
      <c r="O8" s="10"/>
      <c r="P8" s="19">
        <v>0</v>
      </c>
      <c r="Q8" s="10"/>
      <c r="R8" s="19">
        <f>N8</f>
        <v>76308</v>
      </c>
      <c r="U8" s="36"/>
    </row>
    <row r="9" spans="1:22" ht="35.25" customHeight="1" x14ac:dyDescent="0.2">
      <c r="A9" s="7" t="s">
        <v>100</v>
      </c>
      <c r="B9" s="22" t="s">
        <v>102</v>
      </c>
      <c r="D9" s="22" t="s">
        <v>104</v>
      </c>
      <c r="F9" s="50">
        <v>0.22500000000000001</v>
      </c>
      <c r="H9" s="22">
        <v>482397540</v>
      </c>
      <c r="I9" s="10"/>
      <c r="J9" s="41">
        <v>-38213</v>
      </c>
      <c r="K9" s="10"/>
      <c r="L9" s="22">
        <f>H9+J9</f>
        <v>482359327</v>
      </c>
      <c r="M9" s="10"/>
      <c r="N9" s="22">
        <v>578877048</v>
      </c>
      <c r="O9" s="10"/>
      <c r="P9" s="41">
        <v>-349044</v>
      </c>
      <c r="Q9" s="10"/>
      <c r="R9" s="22">
        <f>N9+P9</f>
        <v>578528004</v>
      </c>
      <c r="U9" s="36"/>
      <c r="V9" s="31"/>
    </row>
    <row r="10" spans="1:22" ht="35.25" customHeight="1" x14ac:dyDescent="0.2">
      <c r="A10" s="7" t="s">
        <v>34</v>
      </c>
      <c r="B10" s="22" t="s">
        <v>5</v>
      </c>
      <c r="D10" s="90" t="s">
        <v>101</v>
      </c>
      <c r="F10" s="89">
        <v>0.05</v>
      </c>
      <c r="H10" s="22">
        <v>13334</v>
      </c>
      <c r="I10" s="10"/>
      <c r="J10" s="22">
        <v>0</v>
      </c>
      <c r="K10" s="10"/>
      <c r="L10" s="22">
        <f>H10</f>
        <v>13334</v>
      </c>
      <c r="M10" s="10"/>
      <c r="N10" s="22">
        <v>11643473</v>
      </c>
      <c r="O10" s="10"/>
      <c r="P10" s="22">
        <v>0</v>
      </c>
      <c r="Q10" s="10"/>
      <c r="R10" s="22">
        <f>N10</f>
        <v>11643473</v>
      </c>
      <c r="U10" s="36"/>
    </row>
    <row r="11" spans="1:22" ht="35.25" customHeight="1" x14ac:dyDescent="0.2">
      <c r="A11" s="7" t="s">
        <v>35</v>
      </c>
      <c r="B11" s="22" t="s">
        <v>5</v>
      </c>
      <c r="D11" s="90"/>
      <c r="F11" s="89"/>
      <c r="H11" s="22">
        <v>64695</v>
      </c>
      <c r="I11" s="10"/>
      <c r="J11" s="22">
        <v>0</v>
      </c>
      <c r="K11" s="10"/>
      <c r="L11" s="22">
        <f>H11</f>
        <v>64695</v>
      </c>
      <c r="M11" s="10"/>
      <c r="N11" s="22">
        <v>149596</v>
      </c>
      <c r="O11" s="10"/>
      <c r="P11" s="22">
        <v>0</v>
      </c>
      <c r="Q11" s="10"/>
      <c r="R11" s="22">
        <f>N11</f>
        <v>149596</v>
      </c>
    </row>
    <row r="12" spans="1:22" ht="35.25" customHeight="1" x14ac:dyDescent="0.2">
      <c r="A12" s="7" t="s">
        <v>36</v>
      </c>
      <c r="B12" s="22" t="s">
        <v>5</v>
      </c>
      <c r="D12" s="90"/>
      <c r="F12" s="89"/>
      <c r="H12" s="22">
        <v>1618184</v>
      </c>
      <c r="I12" s="10"/>
      <c r="J12" s="22">
        <v>0</v>
      </c>
      <c r="K12" s="10"/>
      <c r="L12" s="22">
        <f>H12</f>
        <v>1618184</v>
      </c>
      <c r="M12" s="10"/>
      <c r="N12" s="22">
        <v>2044985</v>
      </c>
      <c r="O12" s="10"/>
      <c r="P12" s="22">
        <v>0</v>
      </c>
      <c r="Q12" s="10"/>
      <c r="R12" s="22">
        <f>N12</f>
        <v>2044985</v>
      </c>
    </row>
    <row r="13" spans="1:22" ht="35.25" customHeight="1" x14ac:dyDescent="0.2">
      <c r="A13" s="7" t="s">
        <v>37</v>
      </c>
      <c r="B13" s="22" t="s">
        <v>5</v>
      </c>
      <c r="D13" s="90"/>
      <c r="F13" s="89"/>
      <c r="H13" s="22">
        <v>1530001</v>
      </c>
      <c r="I13" s="10"/>
      <c r="J13" s="22">
        <v>0</v>
      </c>
      <c r="K13" s="10"/>
      <c r="L13" s="22">
        <f>H13</f>
        <v>1530001</v>
      </c>
      <c r="M13" s="10"/>
      <c r="N13" s="22">
        <v>3178900</v>
      </c>
      <c r="O13" s="10"/>
      <c r="P13" s="22">
        <v>0</v>
      </c>
      <c r="Q13" s="10"/>
      <c r="R13" s="22">
        <f>N13</f>
        <v>3178900</v>
      </c>
    </row>
    <row r="14" spans="1:22" ht="21" x14ac:dyDescent="0.2">
      <c r="A14" s="5" t="s">
        <v>16</v>
      </c>
      <c r="H14" s="13">
        <f>SUM(H8:H13)</f>
        <v>485638991</v>
      </c>
      <c r="I14" s="10"/>
      <c r="J14" s="35">
        <f>SUM(J8:J13)</f>
        <v>-38213</v>
      </c>
      <c r="K14" s="10"/>
      <c r="L14" s="13">
        <f>SUM(L8:L13)</f>
        <v>485600778</v>
      </c>
      <c r="M14" s="10"/>
      <c r="N14" s="13">
        <f>SUM(N8:N13)</f>
        <v>595970310</v>
      </c>
      <c r="O14" s="10"/>
      <c r="P14" s="35">
        <f>SUM(P8:P13)</f>
        <v>-349044</v>
      </c>
      <c r="Q14" s="10"/>
      <c r="R14" s="13">
        <f>SUM(R8:R13)</f>
        <v>595621266</v>
      </c>
    </row>
    <row r="17" spans="12:18" x14ac:dyDescent="0.2">
      <c r="L17" s="31"/>
      <c r="R17" s="31"/>
    </row>
    <row r="18" spans="12:18" x14ac:dyDescent="0.2">
      <c r="L18" s="31"/>
      <c r="R18" s="31"/>
    </row>
  </sheetData>
  <mergeCells count="9">
    <mergeCell ref="F10:F13"/>
    <mergeCell ref="D10:D13"/>
    <mergeCell ref="A1:R1"/>
    <mergeCell ref="A2:R2"/>
    <mergeCell ref="A3:R3"/>
    <mergeCell ref="A5:R5"/>
    <mergeCell ref="A6:A7"/>
    <mergeCell ref="H6:L6"/>
    <mergeCell ref="N6:R6"/>
  </mergeCells>
  <pageMargins left="0.39" right="0.39" top="0.39" bottom="0.39" header="0" footer="0"/>
  <pageSetup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R23"/>
  <sheetViews>
    <sheetView rightToLeft="1" view="pageBreakPreview" zoomScale="60" zoomScaleNormal="100" workbookViewId="0">
      <selection activeCell="E18" sqref="E18"/>
    </sheetView>
  </sheetViews>
  <sheetFormatPr defaultRowHeight="12.75" x14ac:dyDescent="0.2"/>
  <cols>
    <col min="1" max="1" width="26.140625" customWidth="1"/>
    <col min="2" max="2" width="1.28515625" customWidth="1"/>
    <col min="3" max="3" width="14.5703125" customWidth="1"/>
    <col min="4" max="4" width="1.28515625" customWidth="1"/>
    <col min="5" max="5" width="19.7109375" customWidth="1"/>
    <col min="6" max="6" width="1.28515625" customWidth="1"/>
    <col min="7" max="7" width="18.85546875" customWidth="1"/>
    <col min="8" max="8" width="1.28515625" customWidth="1"/>
    <col min="9" max="9" width="22.28515625" customWidth="1"/>
    <col min="10" max="10" width="1.28515625" customWidth="1"/>
    <col min="11" max="11" width="15.7109375" customWidth="1"/>
    <col min="12" max="12" width="1.28515625" customWidth="1"/>
    <col min="13" max="13" width="20.42578125" customWidth="1"/>
    <col min="14" max="14" width="1.28515625" customWidth="1"/>
    <col min="15" max="15" width="19.85546875" customWidth="1"/>
    <col min="16" max="16" width="1.28515625" customWidth="1"/>
    <col min="17" max="17" width="19.85546875" customWidth="1"/>
    <col min="18" max="18" width="1.28515625" customWidth="1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24" x14ac:dyDescent="0.2">
      <c r="A5" s="78" t="s">
        <v>105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1.5" customHeight="1" x14ac:dyDescent="0.2">
      <c r="A7" s="74" t="s">
        <v>39</v>
      </c>
      <c r="B7" s="10"/>
      <c r="C7" s="74" t="s">
        <v>94</v>
      </c>
      <c r="D7" s="74"/>
      <c r="E7" s="74"/>
      <c r="F7" s="74"/>
      <c r="G7" s="74"/>
      <c r="H7" s="74"/>
      <c r="I7" s="74"/>
      <c r="J7" s="10"/>
      <c r="K7" s="74" t="s">
        <v>95</v>
      </c>
      <c r="L7" s="74"/>
      <c r="M7" s="74"/>
      <c r="N7" s="74"/>
      <c r="O7" s="74"/>
      <c r="P7" s="74"/>
      <c r="Q7" s="74"/>
      <c r="R7" s="74"/>
    </row>
    <row r="8" spans="1:18" ht="48.75" customHeight="1" x14ac:dyDescent="0.2">
      <c r="A8" s="74"/>
      <c r="B8" s="10"/>
      <c r="C8" s="8" t="s">
        <v>9</v>
      </c>
      <c r="D8" s="17"/>
      <c r="E8" s="8" t="s">
        <v>60</v>
      </c>
      <c r="F8" s="17"/>
      <c r="G8" s="8" t="s">
        <v>61</v>
      </c>
      <c r="H8" s="17"/>
      <c r="I8" s="8" t="s">
        <v>62</v>
      </c>
      <c r="J8" s="10"/>
      <c r="K8" s="8" t="s">
        <v>9</v>
      </c>
      <c r="L8" s="17"/>
      <c r="M8" s="8" t="s">
        <v>60</v>
      </c>
      <c r="N8" s="17"/>
      <c r="O8" s="8" t="s">
        <v>61</v>
      </c>
      <c r="P8" s="17"/>
      <c r="Q8" s="94" t="s">
        <v>62</v>
      </c>
      <c r="R8" s="94"/>
    </row>
    <row r="9" spans="1:18" ht="31.5" customHeight="1" x14ac:dyDescent="0.2">
      <c r="A9" s="27" t="s">
        <v>25</v>
      </c>
      <c r="B9" s="10"/>
      <c r="C9" s="19">
        <v>35583</v>
      </c>
      <c r="D9" s="10"/>
      <c r="E9" s="19">
        <v>662510960</v>
      </c>
      <c r="F9" s="10"/>
      <c r="G9" s="19">
        <v>678787762</v>
      </c>
      <c r="H9" s="10"/>
      <c r="I9" s="38">
        <f t="shared" ref="I9:I15" si="0">E9-G9</f>
        <v>-16276802</v>
      </c>
      <c r="J9" s="10"/>
      <c r="K9" s="19">
        <v>61664698</v>
      </c>
      <c r="L9" s="10"/>
      <c r="M9" s="19">
        <v>1089109719656</v>
      </c>
      <c r="N9" s="10"/>
      <c r="O9" s="19">
        <v>1082076941081</v>
      </c>
      <c r="P9" s="10"/>
      <c r="Q9" s="93">
        <f t="shared" ref="Q9:Q15" si="1">M9-O9</f>
        <v>7032778575</v>
      </c>
      <c r="R9" s="93"/>
    </row>
    <row r="10" spans="1:18" ht="31.5" customHeight="1" x14ac:dyDescent="0.2">
      <c r="A10" s="28" t="s">
        <v>26</v>
      </c>
      <c r="B10" s="10"/>
      <c r="C10" s="22">
        <v>245169</v>
      </c>
      <c r="D10" s="10"/>
      <c r="E10" s="22">
        <v>3672988319</v>
      </c>
      <c r="F10" s="10"/>
      <c r="G10" s="22">
        <v>3293227919</v>
      </c>
      <c r="H10" s="10"/>
      <c r="I10" s="22">
        <f t="shared" si="0"/>
        <v>379760400</v>
      </c>
      <c r="J10" s="10"/>
      <c r="K10" s="22">
        <v>294669</v>
      </c>
      <c r="L10" s="10"/>
      <c r="M10" s="22">
        <v>4373034538</v>
      </c>
      <c r="N10" s="10"/>
      <c r="O10" s="22">
        <v>3958135726</v>
      </c>
      <c r="P10" s="10"/>
      <c r="Q10" s="90">
        <f t="shared" si="1"/>
        <v>414898812</v>
      </c>
      <c r="R10" s="90"/>
    </row>
    <row r="11" spans="1:18" ht="31.5" customHeight="1" x14ac:dyDescent="0.2">
      <c r="A11" s="28" t="s">
        <v>27</v>
      </c>
      <c r="B11" s="10"/>
      <c r="C11" s="22">
        <v>42340817</v>
      </c>
      <c r="D11" s="10"/>
      <c r="E11" s="22">
        <v>442990646906</v>
      </c>
      <c r="F11" s="10"/>
      <c r="G11" s="22">
        <v>442476090335</v>
      </c>
      <c r="H11" s="10"/>
      <c r="I11" s="22">
        <f t="shared" si="0"/>
        <v>514556571</v>
      </c>
      <c r="J11" s="10"/>
      <c r="K11" s="22">
        <v>42340817</v>
      </c>
      <c r="L11" s="10"/>
      <c r="M11" s="22">
        <v>442990646906</v>
      </c>
      <c r="N11" s="10"/>
      <c r="O11" s="22">
        <v>442476090335</v>
      </c>
      <c r="P11" s="10"/>
      <c r="Q11" s="90">
        <f t="shared" si="1"/>
        <v>514556571</v>
      </c>
      <c r="R11" s="90"/>
    </row>
    <row r="12" spans="1:18" ht="31.5" customHeight="1" x14ac:dyDescent="0.2">
      <c r="A12" s="28" t="s">
        <v>15</v>
      </c>
      <c r="B12" s="10"/>
      <c r="C12" s="22">
        <v>132000</v>
      </c>
      <c r="D12" s="10"/>
      <c r="E12" s="22">
        <v>1040068968</v>
      </c>
      <c r="F12" s="10"/>
      <c r="G12" s="22">
        <v>537541636</v>
      </c>
      <c r="H12" s="10"/>
      <c r="I12" s="22">
        <f t="shared" si="0"/>
        <v>502527332</v>
      </c>
      <c r="J12" s="10"/>
      <c r="K12" s="22">
        <v>332000</v>
      </c>
      <c r="L12" s="10"/>
      <c r="M12" s="22">
        <v>2658837776</v>
      </c>
      <c r="N12" s="10"/>
      <c r="O12" s="22">
        <v>1334535459</v>
      </c>
      <c r="P12" s="10"/>
      <c r="Q12" s="90">
        <f t="shared" si="1"/>
        <v>1324302317</v>
      </c>
      <c r="R12" s="90"/>
    </row>
    <row r="13" spans="1:18" ht="31.5" customHeight="1" x14ac:dyDescent="0.2">
      <c r="A13" s="28" t="s">
        <v>22</v>
      </c>
      <c r="B13" s="10"/>
      <c r="C13" s="22">
        <v>291117846</v>
      </c>
      <c r="D13" s="10"/>
      <c r="E13" s="22">
        <v>3794706129536</v>
      </c>
      <c r="F13" s="10"/>
      <c r="G13" s="22">
        <v>3792221006559</v>
      </c>
      <c r="H13" s="10"/>
      <c r="I13" s="22">
        <f t="shared" si="0"/>
        <v>2485122977</v>
      </c>
      <c r="J13" s="10"/>
      <c r="K13" s="22">
        <v>1885469075</v>
      </c>
      <c r="L13" s="10"/>
      <c r="M13" s="22">
        <v>23383951214715</v>
      </c>
      <c r="N13" s="10"/>
      <c r="O13" s="22">
        <v>23373166351132</v>
      </c>
      <c r="P13" s="10"/>
      <c r="Q13" s="90">
        <f t="shared" si="1"/>
        <v>10784863583</v>
      </c>
      <c r="R13" s="90"/>
    </row>
    <row r="14" spans="1:18" ht="31.5" customHeight="1" x14ac:dyDescent="0.2">
      <c r="A14" s="28" t="s">
        <v>23</v>
      </c>
      <c r="B14" s="10"/>
      <c r="C14" s="22">
        <v>17610410</v>
      </c>
      <c r="D14" s="10"/>
      <c r="E14" s="22">
        <v>224066715999</v>
      </c>
      <c r="F14" s="10"/>
      <c r="G14" s="22">
        <v>225098537043</v>
      </c>
      <c r="H14" s="10"/>
      <c r="I14" s="41">
        <f t="shared" si="0"/>
        <v>-1031821044</v>
      </c>
      <c r="J14" s="10"/>
      <c r="K14" s="22">
        <v>382784874</v>
      </c>
      <c r="L14" s="10"/>
      <c r="M14" s="22">
        <v>4590636416259</v>
      </c>
      <c r="N14" s="10"/>
      <c r="O14" s="22">
        <v>4579292963841</v>
      </c>
      <c r="P14" s="10"/>
      <c r="Q14" s="90">
        <f t="shared" si="1"/>
        <v>11343452418</v>
      </c>
      <c r="R14" s="90"/>
    </row>
    <row r="15" spans="1:18" ht="31.5" customHeight="1" x14ac:dyDescent="0.2">
      <c r="A15" s="29" t="s">
        <v>51</v>
      </c>
      <c r="B15" s="10"/>
      <c r="C15" s="25">
        <v>0</v>
      </c>
      <c r="D15" s="10"/>
      <c r="E15" s="25">
        <v>0</v>
      </c>
      <c r="F15" s="10"/>
      <c r="G15" s="25">
        <v>0</v>
      </c>
      <c r="H15" s="10"/>
      <c r="I15" s="25">
        <f t="shared" si="0"/>
        <v>0</v>
      </c>
      <c r="J15" s="10"/>
      <c r="K15" s="25">
        <v>335145</v>
      </c>
      <c r="L15" s="10"/>
      <c r="M15" s="25">
        <v>8696807805</v>
      </c>
      <c r="N15" s="10"/>
      <c r="O15" s="25">
        <v>8549445043</v>
      </c>
      <c r="P15" s="10"/>
      <c r="Q15" s="91">
        <f t="shared" si="1"/>
        <v>147362762</v>
      </c>
      <c r="R15" s="91"/>
    </row>
    <row r="16" spans="1:18" ht="31.5" customHeight="1" x14ac:dyDescent="0.2">
      <c r="A16" s="5" t="s">
        <v>16</v>
      </c>
      <c r="B16" s="10"/>
      <c r="C16" s="13">
        <f>SUM(C9:C15)</f>
        <v>351481825</v>
      </c>
      <c r="D16" s="10"/>
      <c r="E16" s="13">
        <f>SUM(E9:E15)</f>
        <v>4467139060688</v>
      </c>
      <c r="F16" s="10"/>
      <c r="G16" s="13">
        <f>SUM(G9:G15)</f>
        <v>4464305191254</v>
      </c>
      <c r="H16" s="10"/>
      <c r="I16" s="52">
        <f>SUM(I9:I15)</f>
        <v>2833869434</v>
      </c>
      <c r="J16" s="10"/>
      <c r="K16" s="13">
        <f>SUM(K9:K15)</f>
        <v>2373221278</v>
      </c>
      <c r="L16" s="10"/>
      <c r="M16" s="13">
        <f>SUM(M9:M15)</f>
        <v>29522416677655</v>
      </c>
      <c r="N16" s="10"/>
      <c r="O16" s="13">
        <f>SUM(O9:O15)</f>
        <v>29490854462617</v>
      </c>
      <c r="P16" s="10"/>
      <c r="Q16" s="92">
        <f>SUM(Q9:R15)</f>
        <v>31562215038</v>
      </c>
      <c r="R16" s="92"/>
    </row>
    <row r="17" spans="7:15" ht="13.5" thickTop="1" x14ac:dyDescent="0.2"/>
    <row r="18" spans="7:15" ht="17.25" x14ac:dyDescent="0.45">
      <c r="G18" s="51"/>
      <c r="O18" s="51"/>
    </row>
    <row r="19" spans="7:15" ht="17.25" x14ac:dyDescent="0.45">
      <c r="G19" s="51"/>
      <c r="O19" s="51"/>
    </row>
    <row r="20" spans="7:15" ht="17.25" x14ac:dyDescent="0.45">
      <c r="G20" s="31"/>
      <c r="O20" s="51"/>
    </row>
    <row r="21" spans="7:15" ht="17.25" x14ac:dyDescent="0.45">
      <c r="G21" s="31"/>
      <c r="O21" s="51"/>
    </row>
    <row r="22" spans="7:15" ht="17.25" x14ac:dyDescent="0.45">
      <c r="G22" s="51"/>
      <c r="O22" s="31"/>
    </row>
    <row r="23" spans="7:15" x14ac:dyDescent="0.2">
      <c r="G23" s="31"/>
    </row>
  </sheetData>
  <mergeCells count="16">
    <mergeCell ref="A1:Q1"/>
    <mergeCell ref="A2:R2"/>
    <mergeCell ref="A3:R3"/>
    <mergeCell ref="A5:R5"/>
    <mergeCell ref="A7:A8"/>
    <mergeCell ref="C7:I7"/>
    <mergeCell ref="K7:R7"/>
    <mergeCell ref="Q8:R8"/>
    <mergeCell ref="Q14:R14"/>
    <mergeCell ref="Q15:R15"/>
    <mergeCell ref="Q16:R16"/>
    <mergeCell ref="Q9:R9"/>
    <mergeCell ref="Q10:R10"/>
    <mergeCell ref="Q11:R11"/>
    <mergeCell ref="Q12:R12"/>
    <mergeCell ref="Q13:R13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24"/>
  <sheetViews>
    <sheetView rightToLeft="1" view="pageBreakPreview" topLeftCell="A2" zoomScale="60" zoomScaleNormal="100" workbookViewId="0">
      <selection activeCell="C22" sqref="C22"/>
    </sheetView>
  </sheetViews>
  <sheetFormatPr defaultRowHeight="12.75" x14ac:dyDescent="0.2"/>
  <cols>
    <col min="1" max="1" width="40.28515625" customWidth="1"/>
    <col min="2" max="2" width="1.28515625" customWidth="1"/>
    <col min="3" max="3" width="13" customWidth="1"/>
    <col min="4" max="4" width="1.28515625" customWidth="1"/>
    <col min="5" max="5" width="17.85546875" customWidth="1"/>
    <col min="6" max="6" width="1.28515625" customWidth="1"/>
    <col min="7" max="7" width="17.140625" customWidth="1"/>
    <col min="8" max="8" width="1.28515625" customWidth="1"/>
    <col min="9" max="9" width="17.7109375" customWidth="1"/>
    <col min="10" max="10" width="1.28515625" customWidth="1"/>
    <col min="11" max="11" width="12.7109375" customWidth="1"/>
    <col min="12" max="12" width="1.28515625" customWidth="1"/>
    <col min="13" max="13" width="17.85546875" customWidth="1"/>
    <col min="14" max="14" width="1.28515625" customWidth="1"/>
    <col min="15" max="15" width="17.7109375" customWidth="1"/>
    <col min="16" max="16" width="1.28515625" customWidth="1"/>
    <col min="17" max="17" width="16" customWidth="1"/>
    <col min="18" max="18" width="1.28515625" customWidth="1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32.25" customHeight="1" x14ac:dyDescent="0.2">
      <c r="A5" s="78" t="s">
        <v>106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30.75" customHeight="1" x14ac:dyDescent="0.2">
      <c r="A6" s="74" t="s">
        <v>39</v>
      </c>
      <c r="B6" s="10"/>
      <c r="C6" s="74" t="s">
        <v>94</v>
      </c>
      <c r="D6" s="74"/>
      <c r="E6" s="74"/>
      <c r="F6" s="74"/>
      <c r="G6" s="74"/>
      <c r="H6" s="74"/>
      <c r="I6" s="74"/>
      <c r="J6" s="10"/>
      <c r="K6" s="74" t="s">
        <v>95</v>
      </c>
      <c r="L6" s="74"/>
      <c r="M6" s="74"/>
      <c r="N6" s="74"/>
      <c r="O6" s="74"/>
      <c r="P6" s="74"/>
      <c r="Q6" s="74"/>
      <c r="R6" s="74"/>
    </row>
    <row r="7" spans="1:18" ht="38.25" customHeight="1" x14ac:dyDescent="0.2">
      <c r="A7" s="74"/>
      <c r="B7" s="10"/>
      <c r="C7" s="8" t="s">
        <v>9</v>
      </c>
      <c r="D7" s="17"/>
      <c r="E7" s="8" t="s">
        <v>11</v>
      </c>
      <c r="F7" s="17"/>
      <c r="G7" s="8" t="s">
        <v>61</v>
      </c>
      <c r="H7" s="17"/>
      <c r="I7" s="8" t="s">
        <v>63</v>
      </c>
      <c r="J7" s="10"/>
      <c r="K7" s="8" t="s">
        <v>9</v>
      </c>
      <c r="L7" s="17"/>
      <c r="M7" s="8" t="s">
        <v>11</v>
      </c>
      <c r="N7" s="17"/>
      <c r="O7" s="8" t="s">
        <v>61</v>
      </c>
      <c r="P7" s="17"/>
      <c r="Q7" s="94" t="s">
        <v>63</v>
      </c>
      <c r="R7" s="94"/>
    </row>
    <row r="8" spans="1:18" ht="30" customHeight="1" x14ac:dyDescent="0.2">
      <c r="A8" s="27" t="s">
        <v>25</v>
      </c>
      <c r="B8" s="10"/>
      <c r="C8" s="19">
        <v>2023050</v>
      </c>
      <c r="D8" s="10"/>
      <c r="E8" s="19">
        <v>36867397313</v>
      </c>
      <c r="F8" s="10"/>
      <c r="G8" s="19">
        <v>39222734733</v>
      </c>
      <c r="H8" s="10"/>
      <c r="I8" s="38">
        <f>E8-G8</f>
        <v>-2355337420</v>
      </c>
      <c r="J8" s="10"/>
      <c r="K8" s="19">
        <v>2023050</v>
      </c>
      <c r="L8" s="10"/>
      <c r="M8" s="19">
        <v>36867397313</v>
      </c>
      <c r="N8" s="10"/>
      <c r="O8" s="19">
        <v>38559014226</v>
      </c>
      <c r="P8" s="10"/>
      <c r="Q8" s="96">
        <f>M8-O8</f>
        <v>-1691616913</v>
      </c>
      <c r="R8" s="96"/>
    </row>
    <row r="9" spans="1:18" ht="30" customHeight="1" x14ac:dyDescent="0.2">
      <c r="A9" s="28" t="s">
        <v>24</v>
      </c>
      <c r="B9" s="10"/>
      <c r="C9" s="22">
        <v>1</v>
      </c>
      <c r="D9" s="10"/>
      <c r="E9" s="22">
        <v>11920</v>
      </c>
      <c r="F9" s="10"/>
      <c r="G9" s="22">
        <v>11647</v>
      </c>
      <c r="H9" s="10"/>
      <c r="I9" s="22">
        <f t="shared" ref="I9:I15" si="0">E9-G9</f>
        <v>273</v>
      </c>
      <c r="J9" s="10"/>
      <c r="K9" s="22">
        <v>1</v>
      </c>
      <c r="L9" s="10"/>
      <c r="M9" s="22">
        <v>11920</v>
      </c>
      <c r="N9" s="10"/>
      <c r="O9" s="22">
        <v>10651</v>
      </c>
      <c r="P9" s="10"/>
      <c r="Q9" s="90">
        <f t="shared" ref="Q9:Q15" si="1">M9-O9</f>
        <v>1269</v>
      </c>
      <c r="R9" s="90"/>
    </row>
    <row r="10" spans="1:18" ht="30" customHeight="1" x14ac:dyDescent="0.2">
      <c r="A10" s="28" t="s">
        <v>26</v>
      </c>
      <c r="B10" s="10"/>
      <c r="C10" s="22">
        <v>46131</v>
      </c>
      <c r="D10" s="10"/>
      <c r="E10" s="22">
        <v>698615242</v>
      </c>
      <c r="F10" s="10"/>
      <c r="G10" s="22">
        <v>1012252552</v>
      </c>
      <c r="H10" s="10"/>
      <c r="I10" s="41">
        <f t="shared" si="0"/>
        <v>-313637310</v>
      </c>
      <c r="J10" s="10"/>
      <c r="K10" s="22">
        <v>46131</v>
      </c>
      <c r="L10" s="10"/>
      <c r="M10" s="22">
        <v>698615242</v>
      </c>
      <c r="N10" s="10"/>
      <c r="O10" s="22">
        <v>619653777</v>
      </c>
      <c r="P10" s="10"/>
      <c r="Q10" s="90">
        <f t="shared" si="1"/>
        <v>78961465</v>
      </c>
      <c r="R10" s="90"/>
    </row>
    <row r="11" spans="1:18" ht="30" customHeight="1" x14ac:dyDescent="0.2">
      <c r="A11" s="28" t="s">
        <v>27</v>
      </c>
      <c r="B11" s="10"/>
      <c r="C11" s="22">
        <v>2856695</v>
      </c>
      <c r="D11" s="10"/>
      <c r="E11" s="22">
        <v>30428374033</v>
      </c>
      <c r="F11" s="10"/>
      <c r="G11" s="22">
        <v>30337317384</v>
      </c>
      <c r="H11" s="10"/>
      <c r="I11" s="22">
        <f t="shared" si="0"/>
        <v>91056649</v>
      </c>
      <c r="J11" s="10"/>
      <c r="K11" s="22">
        <v>2856695</v>
      </c>
      <c r="L11" s="10"/>
      <c r="M11" s="22">
        <v>30428374033</v>
      </c>
      <c r="N11" s="10"/>
      <c r="O11" s="22">
        <v>30337317384</v>
      </c>
      <c r="P11" s="10"/>
      <c r="Q11" s="90">
        <f t="shared" si="1"/>
        <v>91056649</v>
      </c>
      <c r="R11" s="90"/>
    </row>
    <row r="12" spans="1:18" ht="30" customHeight="1" x14ac:dyDescent="0.2">
      <c r="A12" s="28" t="s">
        <v>15</v>
      </c>
      <c r="B12" s="10"/>
      <c r="C12" s="22">
        <v>17924186</v>
      </c>
      <c r="D12" s="10"/>
      <c r="E12" s="22">
        <v>125373945330</v>
      </c>
      <c r="F12" s="10"/>
      <c r="G12" s="22">
        <v>141460155820</v>
      </c>
      <c r="H12" s="10"/>
      <c r="I12" s="41">
        <f t="shared" si="0"/>
        <v>-16086210490</v>
      </c>
      <c r="J12" s="10"/>
      <c r="K12" s="22">
        <v>17924186</v>
      </c>
      <c r="L12" s="10"/>
      <c r="M12" s="22">
        <v>125373945330</v>
      </c>
      <c r="N12" s="10"/>
      <c r="O12" s="22">
        <v>74490139488</v>
      </c>
      <c r="P12" s="10"/>
      <c r="Q12" s="90">
        <f t="shared" si="1"/>
        <v>50883805842</v>
      </c>
      <c r="R12" s="90"/>
    </row>
    <row r="13" spans="1:18" ht="30" customHeight="1" x14ac:dyDescent="0.2">
      <c r="A13" s="28" t="s">
        <v>28</v>
      </c>
      <c r="B13" s="10"/>
      <c r="C13" s="22">
        <v>19436</v>
      </c>
      <c r="D13" s="10"/>
      <c r="E13" s="22">
        <v>497546037</v>
      </c>
      <c r="F13" s="10"/>
      <c r="G13" s="22">
        <v>489064281</v>
      </c>
      <c r="H13" s="10"/>
      <c r="I13" s="22">
        <f>E13-G13</f>
        <v>8481756</v>
      </c>
      <c r="J13" s="10"/>
      <c r="K13" s="22">
        <v>19436</v>
      </c>
      <c r="L13" s="10"/>
      <c r="M13" s="22">
        <v>497546037</v>
      </c>
      <c r="N13" s="10"/>
      <c r="O13" s="22">
        <v>489064281</v>
      </c>
      <c r="P13" s="10"/>
      <c r="Q13" s="90">
        <f t="shared" si="1"/>
        <v>8481756</v>
      </c>
      <c r="R13" s="90"/>
    </row>
    <row r="14" spans="1:18" ht="30" customHeight="1" x14ac:dyDescent="0.2">
      <c r="A14" s="28" t="s">
        <v>22</v>
      </c>
      <c r="B14" s="10"/>
      <c r="C14" s="22">
        <v>3937746</v>
      </c>
      <c r="D14" s="10"/>
      <c r="E14" s="22">
        <v>51795168492</v>
      </c>
      <c r="F14" s="10"/>
      <c r="G14" s="22">
        <v>51827605355</v>
      </c>
      <c r="H14" s="10"/>
      <c r="I14" s="41">
        <f t="shared" si="0"/>
        <v>-32436863</v>
      </c>
      <c r="J14" s="10"/>
      <c r="K14" s="22">
        <v>3937746</v>
      </c>
      <c r="L14" s="10"/>
      <c r="M14" s="22">
        <v>51795168492</v>
      </c>
      <c r="N14" s="10"/>
      <c r="O14" s="22">
        <v>51783287587</v>
      </c>
      <c r="P14" s="10"/>
      <c r="Q14" s="90">
        <f t="shared" si="1"/>
        <v>11880905</v>
      </c>
      <c r="R14" s="90"/>
    </row>
    <row r="15" spans="1:18" ht="30" customHeight="1" x14ac:dyDescent="0.2">
      <c r="A15" s="29" t="s">
        <v>23</v>
      </c>
      <c r="B15" s="10"/>
      <c r="C15" s="25">
        <v>3359155</v>
      </c>
      <c r="D15" s="10"/>
      <c r="E15" s="25">
        <v>40664611962</v>
      </c>
      <c r="F15" s="10"/>
      <c r="G15" s="25">
        <v>41724013093</v>
      </c>
      <c r="H15" s="10"/>
      <c r="I15" s="42">
        <f t="shared" si="0"/>
        <v>-1059401131</v>
      </c>
      <c r="J15" s="10"/>
      <c r="K15" s="25">
        <v>3359155</v>
      </c>
      <c r="L15" s="10"/>
      <c r="M15" s="25">
        <v>40664611962</v>
      </c>
      <c r="N15" s="10"/>
      <c r="O15" s="25">
        <v>41991485669</v>
      </c>
      <c r="P15" s="10"/>
      <c r="Q15" s="95">
        <f t="shared" si="1"/>
        <v>-1326873707</v>
      </c>
      <c r="R15" s="95"/>
    </row>
    <row r="16" spans="1:18" ht="30" customHeight="1" x14ac:dyDescent="0.2">
      <c r="A16" s="5" t="s">
        <v>16</v>
      </c>
      <c r="B16" s="10"/>
      <c r="C16" s="13">
        <f>SUM(C8:C15)</f>
        <v>30166400</v>
      </c>
      <c r="D16" s="10"/>
      <c r="E16" s="13">
        <f>SUM(E8:E15)</f>
        <v>286325670329</v>
      </c>
      <c r="F16" s="10"/>
      <c r="G16" s="13">
        <f>SUM(G8:G15)</f>
        <v>306073154865</v>
      </c>
      <c r="H16" s="10"/>
      <c r="I16" s="35">
        <f>SUM(I8:I15)</f>
        <v>-19747484536</v>
      </c>
      <c r="J16" s="10"/>
      <c r="K16" s="13">
        <f>SUM(K8:K15)</f>
        <v>30166400</v>
      </c>
      <c r="L16" s="10"/>
      <c r="M16" s="13">
        <f>SUM(M8:M15)</f>
        <v>286325670329</v>
      </c>
      <c r="N16" s="10"/>
      <c r="O16" s="13">
        <f>SUM(O8:O15)</f>
        <v>238269973063</v>
      </c>
      <c r="P16" s="10"/>
      <c r="Q16" s="92">
        <f>SUM(Q8:R15)</f>
        <v>48055697266</v>
      </c>
      <c r="R16" s="92"/>
    </row>
    <row r="17" spans="5:13" ht="13.5" thickTop="1" x14ac:dyDescent="0.2"/>
    <row r="18" spans="5:13" ht="17.25" x14ac:dyDescent="0.45">
      <c r="E18" s="51"/>
    </row>
    <row r="19" spans="5:13" ht="17.25" x14ac:dyDescent="0.45">
      <c r="E19" s="51"/>
      <c r="I19" s="54"/>
      <c r="M19" s="51"/>
    </row>
    <row r="20" spans="5:13" ht="17.25" x14ac:dyDescent="0.45">
      <c r="E20" s="51"/>
      <c r="G20" s="51"/>
      <c r="I20" s="39"/>
      <c r="M20" s="51"/>
    </row>
    <row r="21" spans="5:13" ht="17.25" x14ac:dyDescent="0.45">
      <c r="E21" s="51"/>
      <c r="G21" s="53"/>
      <c r="M21" s="51"/>
    </row>
    <row r="22" spans="5:13" x14ac:dyDescent="0.2">
      <c r="E22" s="31"/>
      <c r="G22" s="31"/>
      <c r="M22" s="31"/>
    </row>
    <row r="23" spans="5:13" x14ac:dyDescent="0.2">
      <c r="E23" s="31"/>
      <c r="M23" s="31"/>
    </row>
    <row r="24" spans="5:13" x14ac:dyDescent="0.2">
      <c r="G24" s="31"/>
    </row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M16"/>
  <sheetViews>
    <sheetView rightToLeft="1" view="pageBreakPreview" zoomScale="60" zoomScaleNormal="100" workbookViewId="0">
      <selection activeCell="F27" sqref="F27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8.28515625" bestFit="1" customWidth="1"/>
    <col min="5" max="5" width="1.28515625" customWidth="1"/>
    <col min="6" max="6" width="18.140625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3" max="13" width="13.85546875" style="31" bestFit="1" customWidth="1"/>
  </cols>
  <sheetData>
    <row r="1" spans="1:12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</row>
    <row r="3" spans="1:12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2" ht="14.45" customHeight="1" x14ac:dyDescent="0.2"/>
    <row r="5" spans="1:12" ht="29.1" customHeight="1" x14ac:dyDescent="0.2">
      <c r="A5" s="78" t="s">
        <v>107</v>
      </c>
      <c r="B5" s="78"/>
      <c r="C5" s="78"/>
      <c r="D5" s="78"/>
      <c r="E5" s="78"/>
      <c r="F5" s="78"/>
      <c r="G5" s="78"/>
      <c r="H5" s="78"/>
      <c r="I5" s="78"/>
      <c r="J5" s="78"/>
    </row>
    <row r="6" spans="1:12" ht="9.75" customHeight="1" x14ac:dyDescent="0.2"/>
    <row r="7" spans="1:12" ht="33" customHeight="1" x14ac:dyDescent="0.2">
      <c r="A7" s="83" t="s">
        <v>39</v>
      </c>
      <c r="B7" s="83"/>
      <c r="D7" s="2" t="s">
        <v>40</v>
      </c>
      <c r="F7" s="2" t="s">
        <v>30</v>
      </c>
      <c r="H7" s="2" t="s">
        <v>41</v>
      </c>
      <c r="J7" s="2" t="s">
        <v>42</v>
      </c>
    </row>
    <row r="8" spans="1:12" ht="33" customHeight="1" x14ac:dyDescent="0.2">
      <c r="A8" s="97" t="s">
        <v>43</v>
      </c>
      <c r="B8" s="97"/>
      <c r="D8" s="65" t="s">
        <v>117</v>
      </c>
      <c r="E8" s="10"/>
      <c r="F8" s="38">
        <f>'درآمد سرمایه گذاری در سهام'!H11</f>
        <v>-15583683158</v>
      </c>
      <c r="G8" s="10"/>
      <c r="H8" s="68">
        <f>F8/F$12</f>
        <v>0.95366549992242866</v>
      </c>
      <c r="I8" s="10"/>
      <c r="J8" s="108">
        <v>-4.2310905667248787E-2</v>
      </c>
      <c r="L8" s="69"/>
    </row>
    <row r="9" spans="1:12" ht="33" customHeight="1" x14ac:dyDescent="0.2">
      <c r="A9" s="98" t="s">
        <v>44</v>
      </c>
      <c r="B9" s="98"/>
      <c r="D9" s="21" t="s">
        <v>45</v>
      </c>
      <c r="E9" s="10"/>
      <c r="F9" s="41">
        <f>'درآمد سرمایه گذاری در صندوق'!H18</f>
        <v>-1329931944</v>
      </c>
      <c r="G9" s="10"/>
      <c r="H9" s="49">
        <f t="shared" ref="H9:H11" si="0">F9/F$12</f>
        <v>8.1387063595840053E-2</v>
      </c>
      <c r="I9" s="10"/>
      <c r="J9" s="109">
        <v>-3.6108681404728032E-3</v>
      </c>
      <c r="L9" s="69"/>
    </row>
    <row r="10" spans="1:12" ht="33" customHeight="1" x14ac:dyDescent="0.2">
      <c r="A10" s="98" t="s">
        <v>46</v>
      </c>
      <c r="B10" s="98"/>
      <c r="D10" s="105" t="s">
        <v>118</v>
      </c>
      <c r="E10" s="10"/>
      <c r="F10" s="22">
        <f>'درآمد سپرده بانکی'!E15</f>
        <v>485638991</v>
      </c>
      <c r="G10" s="10"/>
      <c r="H10" s="106">
        <f t="shared" si="0"/>
        <v>-2.9719363929449755E-2</v>
      </c>
      <c r="I10" s="10"/>
      <c r="J10" s="70">
        <v>1.3185474401788324E-3</v>
      </c>
      <c r="L10" s="69"/>
    </row>
    <row r="11" spans="1:12" ht="33" customHeight="1" x14ac:dyDescent="0.2">
      <c r="A11" s="99" t="s">
        <v>47</v>
      </c>
      <c r="B11" s="99"/>
      <c r="D11" s="105" t="s">
        <v>119</v>
      </c>
      <c r="E11" s="10"/>
      <c r="F11" s="25">
        <f>'سایر درآمدها'!C12</f>
        <v>87148893</v>
      </c>
      <c r="G11" s="10"/>
      <c r="H11" s="107">
        <f t="shared" si="0"/>
        <v>-5.3331995888190042E-3</v>
      </c>
      <c r="I11" s="10"/>
      <c r="J11" s="71">
        <v>2.3661598823223191E-4</v>
      </c>
      <c r="L11" s="69"/>
    </row>
    <row r="12" spans="1:12" ht="33" customHeight="1" thickBot="1" x14ac:dyDescent="0.25">
      <c r="A12" s="76" t="s">
        <v>16</v>
      </c>
      <c r="B12" s="76"/>
      <c r="D12" s="13"/>
      <c r="E12" s="10"/>
      <c r="F12" s="35">
        <f>SUM(F8:F11)</f>
        <v>-16340827218</v>
      </c>
      <c r="G12" s="10"/>
      <c r="H12" s="110">
        <f>SUM(H8:H11)</f>
        <v>1</v>
      </c>
      <c r="I12" s="111"/>
      <c r="J12" s="112">
        <v>-4.4366610379310521E-2</v>
      </c>
      <c r="L12" s="55"/>
    </row>
    <row r="13" spans="1:12" ht="13.5" thickTop="1" x14ac:dyDescent="0.2"/>
    <row r="16" spans="1:12" ht="19.5" x14ac:dyDescent="0.5">
      <c r="H16" s="16"/>
    </row>
  </sheetData>
  <mergeCells count="10">
    <mergeCell ref="A7:B7"/>
    <mergeCell ref="A5:J5"/>
    <mergeCell ref="A1:J1"/>
    <mergeCell ref="A2:J2"/>
    <mergeCell ref="A3:J3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V18"/>
  <sheetViews>
    <sheetView rightToLeft="1" view="pageBreakPreview" zoomScale="60" zoomScaleNormal="100" workbookViewId="0">
      <selection activeCell="B19" sqref="B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8.5703125" customWidth="1"/>
    <col min="5" max="5" width="1.28515625" customWidth="1"/>
    <col min="6" max="6" width="13.85546875" customWidth="1"/>
    <col min="7" max="7" width="1.28515625" customWidth="1"/>
    <col min="8" max="8" width="17.7109375" customWidth="1"/>
    <col min="9" max="9" width="1.28515625" customWidth="1"/>
    <col min="10" max="10" width="15.5703125" customWidth="1"/>
    <col min="11" max="11" width="0.85546875" customWidth="1"/>
    <col min="12" max="12" width="16.85546875" customWidth="1"/>
    <col min="13" max="13" width="1.28515625" customWidth="1"/>
    <col min="14" max="14" width="16.28515625" customWidth="1"/>
    <col min="15" max="15" width="0.7109375" customWidth="1"/>
    <col min="16" max="16" width="16.42578125" customWidth="1"/>
    <col min="17" max="17" width="1.28515625" customWidth="1"/>
    <col min="18" max="18" width="17.28515625" bestFit="1" customWidth="1"/>
    <col min="19" max="19" width="0.28515625" customWidth="1"/>
    <col min="21" max="21" width="12" bestFit="1" customWidth="1"/>
    <col min="22" max="22" width="9.140625" style="55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75" customHeight="1" x14ac:dyDescent="0.2">
      <c r="A2" s="72" t="s">
        <v>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30" customHeight="1" x14ac:dyDescent="0.2">
      <c r="A5" s="78" t="s">
        <v>108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7.75" customHeight="1" x14ac:dyDescent="0.2">
      <c r="D7" s="74" t="s">
        <v>94</v>
      </c>
      <c r="E7" s="74"/>
      <c r="F7" s="74"/>
      <c r="G7" s="74"/>
      <c r="H7" s="74"/>
      <c r="I7" s="74"/>
      <c r="J7" s="74"/>
      <c r="K7" s="46"/>
      <c r="L7" s="45"/>
      <c r="M7" s="45"/>
      <c r="N7" s="45"/>
      <c r="O7" s="45"/>
      <c r="P7" s="45" t="s">
        <v>95</v>
      </c>
      <c r="Q7" s="45"/>
      <c r="R7" s="45"/>
    </row>
    <row r="8" spans="1:18" ht="21" x14ac:dyDescent="0.2">
      <c r="D8" s="2" t="s">
        <v>49</v>
      </c>
      <c r="E8" s="3"/>
      <c r="F8" s="2" t="s">
        <v>50</v>
      </c>
      <c r="G8" s="3"/>
      <c r="H8" s="77" t="s">
        <v>16</v>
      </c>
      <c r="I8" s="77"/>
      <c r="J8" s="77"/>
      <c r="L8" s="45" t="s">
        <v>49</v>
      </c>
      <c r="M8" s="3"/>
      <c r="N8" s="2" t="s">
        <v>50</v>
      </c>
      <c r="O8" s="3"/>
      <c r="P8" s="77" t="s">
        <v>16</v>
      </c>
      <c r="Q8" s="77"/>
      <c r="R8" s="77"/>
    </row>
    <row r="9" spans="1:18" ht="21" x14ac:dyDescent="0.2">
      <c r="A9" s="74" t="s">
        <v>48</v>
      </c>
      <c r="B9" s="74"/>
      <c r="D9" s="30" t="s">
        <v>110</v>
      </c>
      <c r="F9" s="30" t="s">
        <v>109</v>
      </c>
      <c r="H9" s="4" t="s">
        <v>30</v>
      </c>
      <c r="I9" s="3"/>
      <c r="J9" s="4" t="s">
        <v>41</v>
      </c>
      <c r="K9" s="46"/>
      <c r="L9" s="2" t="s">
        <v>110</v>
      </c>
      <c r="N9" s="2" t="s">
        <v>109</v>
      </c>
      <c r="P9" s="4" t="s">
        <v>30</v>
      </c>
      <c r="Q9" s="3"/>
      <c r="R9" s="4" t="s">
        <v>41</v>
      </c>
    </row>
    <row r="10" spans="1:18" ht="21.75" customHeight="1" x14ac:dyDescent="0.2">
      <c r="A10" s="100" t="s">
        <v>15</v>
      </c>
      <c r="B10" s="100"/>
      <c r="D10" s="33">
        <f>'درآمد ناشی از تغییر قیمت اوراق'!I12</f>
        <v>-16086210490</v>
      </c>
      <c r="E10" s="10"/>
      <c r="F10" s="11">
        <f>'درآمد ناشی از فروش'!I12</f>
        <v>502527332</v>
      </c>
      <c r="G10" s="10"/>
      <c r="H10" s="33">
        <f>D10+F10</f>
        <v>-15583683158</v>
      </c>
      <c r="I10" s="10"/>
      <c r="J10" s="56">
        <f>H11/درآمدها!F12</f>
        <v>0.95366549992242866</v>
      </c>
      <c r="K10" s="57"/>
      <c r="L10" s="58" cm="1">
        <f t="array" ref="L10:M10">'درآمد ناشی از تغییر قیمت اوراق'!Q12:R12</f>
        <v>50883805842</v>
      </c>
      <c r="M10" s="10">
        <v>0</v>
      </c>
      <c r="N10" s="11" cm="1">
        <f t="array" ref="N10:O10">'درآمد ناشی از فروش'!Q12:R12</f>
        <v>1324302317</v>
      </c>
      <c r="O10" s="10">
        <v>0</v>
      </c>
      <c r="P10" s="11">
        <f>L10+N10</f>
        <v>52208108159</v>
      </c>
      <c r="Q10" s="10"/>
      <c r="R10" s="113">
        <v>65.02</v>
      </c>
    </row>
    <row r="11" spans="1:18" ht="21.75" customHeight="1" thickBot="1" x14ac:dyDescent="0.25">
      <c r="A11" s="76" t="s">
        <v>16</v>
      </c>
      <c r="B11" s="76"/>
      <c r="D11" s="35">
        <f>SUM(D10)</f>
        <v>-16086210490</v>
      </c>
      <c r="E11" s="10"/>
      <c r="F11" s="13">
        <f>SUM(F10)</f>
        <v>502527332</v>
      </c>
      <c r="G11" s="10"/>
      <c r="H11" s="35">
        <f>SUM(H10)</f>
        <v>-15583683158</v>
      </c>
      <c r="I11" s="10"/>
      <c r="J11" s="59">
        <f>SUM(J10)</f>
        <v>0.95366549992242866</v>
      </c>
      <c r="K11" s="10"/>
      <c r="L11" s="13">
        <f>SUM(L10)</f>
        <v>50883805842</v>
      </c>
      <c r="M11" s="10"/>
      <c r="N11" s="13">
        <f>SUM(N10)</f>
        <v>1324302317</v>
      </c>
      <c r="O11" s="10"/>
      <c r="P11" s="13">
        <f>SUM(P10)</f>
        <v>52208108159</v>
      </c>
      <c r="Q11" s="10"/>
      <c r="R11" s="114">
        <f>SUM(R10)</f>
        <v>65.02</v>
      </c>
    </row>
    <row r="16" spans="1:18" x14ac:dyDescent="0.2">
      <c r="D16" s="31"/>
      <c r="F16" s="31"/>
      <c r="N16" s="31"/>
    </row>
    <row r="17" spans="8:16" x14ac:dyDescent="0.2">
      <c r="L17" s="31"/>
    </row>
    <row r="18" spans="8:16" x14ac:dyDescent="0.2">
      <c r="H18" s="31"/>
      <c r="P18" s="31"/>
    </row>
  </sheetData>
  <mergeCells count="10">
    <mergeCell ref="A1:R1"/>
    <mergeCell ref="A2:R2"/>
    <mergeCell ref="A3:R3"/>
    <mergeCell ref="D7:J7"/>
    <mergeCell ref="A5:R5"/>
    <mergeCell ref="A11:B11"/>
    <mergeCell ref="H8:J8"/>
    <mergeCell ref="P8:R8"/>
    <mergeCell ref="A9:B9"/>
    <mergeCell ref="A10:B10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سود سپرده بانکی</vt:lpstr>
      <vt:lpstr>درآمد ناشی از فروش</vt:lpstr>
      <vt:lpstr>درآمد ناشی از تغییر قیمت اوراق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dcterms:created xsi:type="dcterms:W3CDTF">2025-02-19T07:01:07Z</dcterms:created>
  <dcterms:modified xsi:type="dcterms:W3CDTF">2025-02-26T08:16:50Z</dcterms:modified>
</cp:coreProperties>
</file>